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codeName="{1AED2BDD-1FA3-CEF2-32D4-FBADEFEB71EE}"/>
  <workbookPr showInkAnnotation="0" codeName="ThisWorkbook" defaultThemeVersion="124226"/>
  <mc:AlternateContent xmlns:mc="http://schemas.openxmlformats.org/markup-compatibility/2006">
    <mc:Choice Requires="x15">
      <x15ac:absPath xmlns:x15ac="http://schemas.microsoft.com/office/spreadsheetml/2010/11/ac" url="\\azfs\rctHome\geoff.carr\My Documents\"/>
    </mc:Choice>
  </mc:AlternateContent>
  <xr:revisionPtr revIDLastSave="0" documentId="8_{5FA413F8-AA32-4296-91EF-978FBB9FB799}" xr6:coauthVersionLast="44" xr6:coauthVersionMax="44" xr10:uidLastSave="{00000000-0000-0000-0000-000000000000}"/>
  <bookViews>
    <workbookView xWindow="1980" yWindow="1272" windowWidth="17280" windowHeight="8988" xr2:uid="{00000000-000D-0000-FFFF-FFFF00000000}"/>
  </bookViews>
  <sheets>
    <sheet name="CTL Calculator" sheetId="1" r:id="rId1"/>
    <sheet name="Instructions For Use" sheetId="4" r:id="rId2"/>
    <sheet name="Instructions" sheetId="3" state="hidden" r:id="rId3"/>
    <sheet name="Sheet2" sheetId="2" state="hidden" r:id="rId4"/>
  </sheets>
  <definedNames>
    <definedName name="_xlnm.Print_Area" localSheetId="0">'CTL Calculator'!$A$1:$M$35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1" i="1" l="1"/>
  <c r="C42" i="1"/>
  <c r="C43" i="1"/>
  <c r="C44" i="1"/>
  <c r="C45" i="1"/>
  <c r="C46" i="1"/>
  <c r="E20" i="1"/>
  <c r="M20" i="1"/>
  <c r="N20" i="1"/>
  <c r="O20" i="1"/>
  <c r="D21" i="1"/>
  <c r="M24" i="1"/>
  <c r="N24" i="1"/>
  <c r="O24" i="1"/>
  <c r="D25" i="1"/>
  <c r="M28" i="1"/>
  <c r="N28" i="1"/>
  <c r="O28" i="1"/>
  <c r="D29" i="1"/>
  <c r="M30" i="1"/>
  <c r="F28" i="1"/>
  <c r="J28" i="1"/>
  <c r="G28" i="1"/>
  <c r="H28" i="1"/>
  <c r="L26" i="1"/>
  <c r="F24" i="1"/>
  <c r="J24" i="1"/>
  <c r="G24" i="1"/>
  <c r="H24" i="1"/>
  <c r="L22" i="1"/>
  <c r="G20" i="1"/>
  <c r="F20" i="1"/>
  <c r="J20" i="1"/>
  <c r="H20" i="1"/>
  <c r="L19" i="1"/>
  <c r="J8" i="1"/>
  <c r="H8" i="1"/>
  <c r="G8" i="1"/>
  <c r="F8" i="1"/>
  <c r="L16" i="1"/>
  <c r="L15" i="1"/>
  <c r="L14" i="1"/>
  <c r="L13" i="1"/>
  <c r="H25" i="1" l="1"/>
  <c r="N30" i="1"/>
  <c r="F29" i="1"/>
  <c r="F25" i="1"/>
  <c r="H29" i="1"/>
  <c r="F27" i="1"/>
  <c r="O30" i="1"/>
  <c r="L30" i="1" s="1"/>
  <c r="L31" i="1" s="1"/>
  <c r="G25" i="1"/>
  <c r="F23" i="1"/>
  <c r="G29" i="1"/>
  <c r="H21" i="1"/>
  <c r="F21" i="1"/>
  <c r="G21" i="1"/>
  <c r="J23" i="1"/>
  <c r="H23" i="1"/>
  <c r="G23" i="1"/>
  <c r="J27" i="1"/>
  <c r="G27" i="1"/>
  <c r="C29" i="1"/>
  <c r="H27" i="1"/>
  <c r="J9" i="1"/>
  <c r="G9" i="1"/>
  <c r="H9" i="1"/>
  <c r="F9" i="1"/>
  <c r="G15" i="1"/>
  <c r="J15" i="1"/>
  <c r="J13" i="1"/>
  <c r="G14" i="1"/>
  <c r="H16" i="1"/>
  <c r="F15" i="1"/>
  <c r="J16" i="1"/>
  <c r="G16" i="1"/>
  <c r="F14" i="1"/>
  <c r="J14" i="1"/>
  <c r="F13" i="1"/>
  <c r="F16" i="1"/>
  <c r="H15" i="1"/>
  <c r="H13" i="1"/>
  <c r="H14" i="1"/>
  <c r="G13" i="1"/>
  <c r="F31" i="1" l="1"/>
  <c r="G31" i="1" s="1"/>
  <c r="F30" i="1" s="1"/>
  <c r="G35" i="1"/>
  <c r="H30" i="1"/>
  <c r="H31" i="1" l="1"/>
</calcChain>
</file>

<file path=xl/sharedStrings.xml><?xml version="1.0" encoding="utf-8"?>
<sst xmlns="http://schemas.openxmlformats.org/spreadsheetml/2006/main" count="141" uniqueCount="112">
  <si>
    <t>• If D has been bailed but is then re-remanded back into custody, it will first be necessary to re-enter the case history: i.e. the first remand date and the first release date to bail as above.  Then, pressing ‘Tab’, the ‘First Return to Custody Date’ box should be completed.  Clicking outside the box pressing ‘Enter’ or ‘Tab’ will result in a recalculation of the CTL expiry dates in the ‘Amended Dates’ tables.  Again, this calculation has been designed to take into account all public holidays, weekends and any notified court closure dates bringing the time forward in each case.</t>
  </si>
  <si>
    <t>• If you already know the total number of days a defendant has spent in custody up to the day of sending, you can calculate the CTL expiry date without having to enter all the bail and remand dates.  Reset the calculator, and enter the sending date in Cell D30.  Entering the number of days spent in custody in the box marked ‘Number of days in custody (optional)’ in Cell J30 will then override the calculation using the number of custody days you have entered.</t>
  </si>
  <si>
    <t>• The 28; 21; 14 and 7 day review dates can be viewed by clicking the ‘Show/Hide Review Dates’ box. Clicking it again will hide these dates. If a CTL has been extended, the revised review dates can be determined by clicking the ‘Show/Hide Review’ box and inserted the new expiry date in the ‘CTL Extended To’ box.</t>
  </si>
  <si>
    <t>New Year's Day</t>
  </si>
  <si>
    <t>Good Friday</t>
  </si>
  <si>
    <t>Easter Monday</t>
  </si>
  <si>
    <t>Early May Bank Holiday</t>
  </si>
  <si>
    <t>Spring Bank Holiday</t>
  </si>
  <si>
    <t>Summer Bank Holiday</t>
  </si>
  <si>
    <t>Christmas Day</t>
  </si>
  <si>
    <t>Boxing Day</t>
  </si>
  <si>
    <t>Date</t>
  </si>
  <si>
    <t>Privilege Days</t>
  </si>
  <si>
    <t>Bank Holidays</t>
  </si>
  <si>
    <t>Magistrates' Court CTLs</t>
  </si>
  <si>
    <t>Priv Days</t>
  </si>
  <si>
    <t>1/2 Maundy Thursday</t>
  </si>
  <si>
    <t>Queen's Birthday</t>
  </si>
  <si>
    <t>Christmas</t>
  </si>
  <si>
    <t>Dates</t>
  </si>
  <si>
    <t>First Return to Custody Date</t>
  </si>
  <si>
    <t>Second Return to Custody Date</t>
  </si>
  <si>
    <t>Third Return to Custody Date</t>
  </si>
  <si>
    <t>Date admitted to bail</t>
  </si>
  <si>
    <t>Second date admitted to bail</t>
  </si>
  <si>
    <t>Third date admitted to bail</t>
  </si>
  <si>
    <t>URN:</t>
  </si>
  <si>
    <t>Defendant Name:</t>
  </si>
  <si>
    <t>7 Day Review</t>
  </si>
  <si>
    <t>14 Day Review</t>
  </si>
  <si>
    <t>28 Day Review</t>
  </si>
  <si>
    <t xml:space="preserve">CTL Extended To </t>
  </si>
  <si>
    <t>70 Days</t>
  </si>
  <si>
    <t>56 Days</t>
  </si>
  <si>
    <t>Date…………………………</t>
  </si>
  <si>
    <t>B2 BM……………………..</t>
  </si>
  <si>
    <t>21 Day Review</t>
  </si>
  <si>
    <t xml:space="preserve">Cells Marked In Blue Indicate Privilige Days Where There May Be A Reduction In Court Cover. </t>
  </si>
  <si>
    <t>Case Lawyer………………</t>
  </si>
  <si>
    <t>Date……………………….</t>
  </si>
  <si>
    <t>`</t>
  </si>
  <si>
    <t xml:space="preserve">  Sending Date</t>
  </si>
  <si>
    <t>112 Days</t>
  </si>
  <si>
    <t>running total</t>
  </si>
  <si>
    <t>Days out of custody</t>
  </si>
  <si>
    <t>Number of Days in Custody (Optional)</t>
  </si>
  <si>
    <t>• Should you wish to do so, a copy of the calculator can be printed and retained on your file by clicking on the ‘Save as Word Doc’ box. You may find it useful to enter the D’s name and case URN.  However, as a move away from storing paper, save the page on CMS under the relevant case.
These instructions can be printed by clicking the 'Print Instructions' button and then using the 'Print' command in MS Word in the normal way.
David Evans
Operations Directorate</t>
  </si>
  <si>
    <t>1st Custody Remand</t>
  </si>
  <si>
    <t>Other Crown 
Court CTL</t>
  </si>
  <si>
    <t>• The calculator will not work unless you click ‘enable macros’ when asked. If necessary, where the calculator has been used on a different case, click on the ‘Reset Values’ box to re-set the calculator and clear the date boxes.  The first remand is automatically set to the current date. If the calculator does not fit on the screen, pressing ‘Reset Values’ will cause it to resize to your particular screen.  Provided accurate dates are inserted, the calculator will provide 100% accuracy.</t>
  </si>
  <si>
    <t>• If D is granted bail, insert again the date when he was first remanded into custody in the ‘First Custody Remand’ box, click outside the box or press ‘Tab’ and then insert the date bail was granted into the ‘Date Admitted to Bail’ box. Pressing ‘Enter’, ‘Tab', or clicking outside this box will calculate the number of days that D has spent in custody. Keep a record of this for the future.</t>
  </si>
  <si>
    <t>•The 112 CTL is now reserved for two specific instances: where a voluntary bill is granted by a High Court Judge or the Court of Appeal quash a conviction and direct a new trial on a fresh indictment. In each case, the 112 day CTL starts at the time the indictment is preferred.</t>
  </si>
  <si>
    <t>• Either way offences in the magistrates’ court will have a 56 day CTL until allocation (or 70 days if allocation has not taken place before the end of the 56th day).  For summary only cases, the CTL is 56 days.</t>
  </si>
  <si>
    <t xml:space="preserve">• Under the Criminal Procedure Rules, the sending usually takes place at the first hearing. For remands in custody, enter the date of the first remand into custody in the ‘First Custody Remand’ box. Click outside the box and the CTL expiry date will appear under the 182 column.
• Where the sending takes place following an adjournment and D has remained in custody, the CTL expiry date can be calculated by entering the first remand date into the ‘First Custody Remand’ box and clicking outside the box as time from the first remand must be calculated. The 182 column will show the CTL expiry date. 
• Should you wish to determine the number of days spent in custody for your records, enter again the first remand date in the ‘First Custody Remand’ box, then enter the date of sending in the ‘Sending Date’ box. Pressing ‘Enter’ or clicking outside the box will reveal the expiry date (which will be the same as the date under the 182 column opposite the ‘First Custody Remand’ box), but the number of days in custody will be revealed. 
</t>
  </si>
  <si>
    <t xml:space="preserve">• Where a case is sent to the CC at the first hearing or at an adjourned hearing and D has been remanded in custody, insert the date of the first remand into custody in the ‘First Custody Remand’ box: the 182 date can be found in the ‘Cases Sent’ column. 
• Where D has been on bail but is remanded in custody at a later stage, enter the first remand into custody date in the ‘First Custody Remand’ box and press ‘Enter’ or click outside the box. The relevant CTL expiry (under the 56 day column before sending or the 182 day column after sending) will appear in one of the columns alongside.
• If you wish to record the number of days spent in custody before sending for your records, the date of the first remand in custody should be entered in the ‘First Custody Remand’ box and the date of sending entered into the ‘Sending Date’ box. The CTL expiry date will of course be the same as is shown in the ‘Cases Sent’ box. The difference here is that the number of days in custody will be revealed.
</t>
  </si>
  <si>
    <t xml:space="preserve">• The first custody remand date will always default to the current date.  If necessary, this date can be changed to another date using the format dd/mm/yy e.g. 25/05/2017 or d/m/yy. Dates cannot be input using other date formats for example: dd.mm.yy.
• The four dates that head the ‘Time Limit Days’ columns are the CTL expiry dates which correspond with the dates exactly as you would find in the ‘paper’ CTL ready-reckoner. In accordance with the Regulations, the date of the first remand only is not counted (including the 182 day CTL to avoid double counting if in custody), but in any subsequent remands, the first and last dates are.  Dates that expire at weekends or bank holidays have been brought forward to the previous working day. You do not have to make any adjustments. All these adjustments take place automatically. </t>
  </si>
  <si>
    <t xml:space="preserve">• A cell that appears in orange indicates the dates that are beyond the CTL expiry dates.  For example, if D has been in custody for more than 56 days, the cells in the 56 days column will be highlighted in orange.
• The calculator can be used for calculations for any date in 2020. It should not be used for dates beyond that date. An updated version will be published for 2021 in December on the Infonet when public holiday dates for the following year have been settled. It can also be used to check calculations in 2019. Users who download the calculator to a laptop will need to exercise caution at the end of the year and upload the right calculator.
</t>
  </si>
  <si>
    <t>www.gov.uk/bank-holidays</t>
  </si>
  <si>
    <t>https://publicholidays.co.uk/england/2021-dates/</t>
  </si>
  <si>
    <t>https://www.ukbankholidays.co.uk/year/2021</t>
  </si>
  <si>
    <t>http://www.year-planner-calendar.co.uk/2021-public-holidays-bank-holiday-dates.htm</t>
  </si>
  <si>
    <t>CC COVID CTL</t>
  </si>
  <si>
    <t>238 Days</t>
  </si>
  <si>
    <t>CPS Custody Time Limit Calculator</t>
  </si>
  <si>
    <t>This calculator should only be used for defendants that have a first remand in custody on or after 28 September 2020 to 28 June 2021.</t>
  </si>
  <si>
    <t>First Remand Date</t>
  </si>
  <si>
    <t>Enter the date of first remand into “1st custody remand” box and press enter.</t>
  </si>
  <si>
    <t>Release from custody</t>
  </si>
  <si>
    <t>On the righthand side is a box displaying the number of days that the defendant has spent in custody. At the bottom the calculator will show “Defendant not in custody”
Convert to word and upload this to CMS.</t>
  </si>
  <si>
    <t>Remand back into custody</t>
  </si>
  <si>
    <t>The new expiry date will appear in the “Amended dates box”.  The note indicating that the defendant is no longer in custody will have disappeared. The calculator automatically takes into account weekends and bank holidays bringing the time forward in each case.</t>
  </si>
  <si>
    <t>Further remands into custody</t>
  </si>
  <si>
    <t>ANY FURTHER RE-REMANDs WILL HAVE TO BE MANUALLY CALCULATED</t>
  </si>
  <si>
    <t>1.   Enter the date of first remand into “1st custody remand” box and press enter</t>
  </si>
  <si>
    <t>2.   Enter the date bail granted in “Date admitted to bail” box and press enter</t>
  </si>
  <si>
    <t>3.   Enter the date of re-remand into “first return to custody date” box and press enter</t>
  </si>
  <si>
    <t>4.   Enter the date bail granted in “second date admitted to bail” box and press enter</t>
  </si>
  <si>
    <t>5.   Enter the date of re-remand into “second return to custody date” box and press enter</t>
  </si>
  <si>
    <t>6.   Enter the date bail granted in “third date admitted to bail” box and press enter</t>
  </si>
  <si>
    <t>7.   Enter the date of re-remand into “third return to custody date” box and press enter</t>
  </si>
  <si>
    <t>Summary Only Offences</t>
  </si>
  <si>
    <t>Either Way offences trial in the Magistrates’</t>
  </si>
  <si>
    <t>Indictable offences (indictable only and E/W offences for trial in the CC)</t>
  </si>
  <si>
    <t>Indictable offences (indictable only and E/W offences for trial in the CC) with a first remand on or after 28 September 2020 and up to 28 June 2021</t>
  </si>
  <si>
    <t>182 Days</t>
  </si>
  <si>
    <t>FURTHER CTL GUIDANCE BELOW</t>
  </si>
  <si>
    <t>CTL Principles</t>
  </si>
  <si>
    <t>Calculation</t>
  </si>
  <si>
    <t>CTLs start the day after the first appearance and end at midnight of the 56/182/238 day. If the last day falls on a bank holiday or a Saturday or Sunday the expiry date is taken back to the last working day. The CTL Calculator and the Ready Reckoner take all this into account and give an accurate expiry date.</t>
  </si>
  <si>
    <t>Each defendant and each count/charge attracts its own CTL expiry.  The CPS Legal Guidance must be referred to for full details and more complex scenarios. For any queries, contact:</t>
  </si>
  <si>
    <t>ComplianceandAssurranceTeam@cps.gov.uk</t>
  </si>
  <si>
    <t xml:space="preserve">For cases sent to the Crown Court the 182/238 days technically starts the day it is sent less any period already spent in custody. This does not change the fact that it is 182/238 days from the day after the first appearance. </t>
  </si>
  <si>
    <t>•   Offender first appears and is sent on 28/09/2020 – CTL is 24/05/2021. (238 days)
•   Compare with:-
                  o   Offender is RIC at MC on 28/09/2020 for 10 days to 08/10/19 when the case is sent to the Crown Court.
                  o   The CTL is 238 days from 08/10/2020 less the 10 days on remand in the MC = 03/10/2021 minus 10 days = 24/05/2021</t>
  </si>
  <si>
    <t>Adding Counts</t>
  </si>
  <si>
    <t>They start from the day the draft indictment is served on the Crown Court (the day of preferment) that is 182/238 days less time already spent in custody (there are exceptions when re-trials ordered by Court of Appeal or High Court Judge - refer to Legal guidance for full details)</t>
  </si>
  <si>
    <t>CTL Exceptions</t>
  </si>
  <si>
    <t>CTLS cease to apply:
1.   Grant of bail AND release from custody
2.   Guilty Plea
3.   Magistrates’ or Youth trial started (hearing of prosecution evidence)
4.   Crown Court Trial started – Jury is sworn (even when trial aborted thereafter) and preparatory hearings in serious &amp; complex cases (see guidance for full details)
5.   Discontinuance or when ONE
6.   We treat cases where the Judge has ordered a count to lie on file as ceasing as there are no specific regulations dealing with this situation
7.   When a defendant having been RIC escapes from custody before the expiry of the CTLS- on re-arrest and re-remand no CTLS apply *
8.   When a defendant has been released on bail following expiry of the CTLs and is re-arrested for breach of bail or failure to surrender and is re-remanded no CTLs apply*
*In these circumstances the case should be prepared with all due diligence as if it were a CTL case</t>
  </si>
  <si>
    <t>Review Dates</t>
  </si>
  <si>
    <t>Other Information</t>
  </si>
  <si>
    <t>•   A cell that appears in orange indicates the dates inputted are beyond the CTL expiry dates.  For example, if D has been in custody for more than 56 days, the cells in the 56 days column will be highlighted in orange. Immediate action must be taken in accordance with our national standards if this should occur.
•   This calculator can be used for calculations from 28 September 2020 to 31 December 2020. An updated version will be published for 2021 in December on the Infonet when public holiday dates for the following year have been settled. . Users who download the calculator to a laptop will need to exercise caution at the end of the year and upload the right calculator.</t>
  </si>
  <si>
    <t>Keeping a record</t>
  </si>
  <si>
    <t>• The calculator will not work unless you click ‘enable content’ when asked. 
• Where the calculator has been used on a different case, click on the ‘Reset Values’ box to re-set the calculator and     clear the date boxes.  
• If the calculator does not fit on the screen, pressing ‘Reset Values’ will cause it to resize to your particular screen.  Provided accurate dates are inserted, the calculator will provide 100% accuracy.</t>
  </si>
  <si>
    <t>If you already know the total number of days a defendant has spent in custody up to the day of sending, you can calculate the CTL expiry date without having to enter all the bail and remand dates.  Reset the calculator, and enter the sending date in Cell D30.  Entering the number of days spent in custody in the box marked ‘Number of days in custody (optional)’ in Cell J30 will then override the calculation using the number of custody days you have entered.</t>
  </si>
  <si>
    <t>Please see "Instructions For Use" tab for guidance on using this CTL Calculator</t>
  </si>
  <si>
    <t>•   The 28; 21; 14 and 7 day review dates can be viewed by clicking the ‘Show/Hide Review Dates’ box. Clicking it again will hide these dates. If a CTL has been extended, the revised review dates can be determined by clicking the ‘Show/Hide Review’ box and inserted the new expiry date in the ‘CTL Extended To’ box.</t>
  </si>
  <si>
    <r>
      <t xml:space="preserve">•   The first remand is automatically set to the current date but the date can be changed to another date using the format dd/mm/yy e.g. 25/05/2017 or d/m/yy only.
•   The four dates that head the ‘Time Limit Days’ columns are the CTL expiry dates which correspond with the dates exactly as you would find in the ‘paper’ CTL ready-reckoner. 
•   In accordance with the Regulations, the date of the first remand is </t>
    </r>
    <r>
      <rPr>
        <b/>
        <u/>
        <sz val="11"/>
        <rFont val="Calibri"/>
        <family val="2"/>
        <scheme val="minor"/>
      </rPr>
      <t>not</t>
    </r>
    <r>
      <rPr>
        <sz val="11"/>
        <rFont val="Calibri"/>
        <family val="2"/>
        <scheme val="minor"/>
      </rPr>
      <t xml:space="preserve"> counted but in any subsequent remands, the first and last dates are. 
•   Dates that expire at weekends or bank holidays have been brought forward to the previous working day. All these adjustments take place automatically. </t>
    </r>
  </si>
  <si>
    <t>•   A copy of the calculator should be uploaded to CMS by clicking on the ‘Save as Word Doc’ box. You may find it useful to enter the D’s name and case URN and forward to CMS.</t>
  </si>
  <si>
    <t>Contact details</t>
  </si>
  <si>
    <t>Compliance and Assurance Team (Legal)</t>
  </si>
  <si>
    <t>Operations Directorate</t>
  </si>
  <si>
    <t>ComplianceandAssuranceTeam@cps.gov.uk</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</si>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</sst>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8" x14ac:knownFonts="1">
    <font>
      <sz val="12"/>
      <name val="Arial"/>
    </font>
    <font>
      <sz val="8"/>
      <name val="Arial"/>
      <family val="2"/>
    </font>
    <font>
      <sz val="5"/>
      <name val="Helv"/>
    </font>
    <font>
      <b/>
      <sz val="12"/>
      <name val="Arial"/>
      <family val="2"/>
    </font>
    <font>
      <u/>
      <sz val="12"/>
      <color indexed="12"/>
      <name val="Arial"/>
      <family val="2"/>
    </font>
    <font>
      <sz val="12"/>
      <name val="Arial"/>
      <family val="2"/>
    </font>
    <font>
      <sz val="8"/>
      <name val="Times New Roman"/>
      <family val="1"/>
    </font>
    <font>
      <b/>
      <sz val="8"/>
      <name val="Times New Roman"/>
      <family val="1"/>
    </font>
    <font>
      <sz val="8"/>
      <name val="Symbol"/>
      <family val="1"/>
      <charset val="2"/>
    </font>
    <font>
      <b/>
      <sz val="12"/>
      <color theme="0"/>
      <name val="Calibri"/>
      <family val="2"/>
      <scheme val="minor"/>
    </font>
    <font>
      <sz val="12"/>
      <name val="Arial"/>
      <family val="2"/>
    </font>
    <font>
      <b/>
      <sz val="16"/>
      <name val="Calibri"/>
      <family val="2"/>
      <scheme val="minor"/>
    </font>
    <font>
      <sz val="12"/>
      <name val="Calibri"/>
      <family val="2"/>
      <scheme val="minor"/>
    </font>
    <font>
      <sz val="12"/>
      <color indexed="9"/>
      <name val="Calibri"/>
      <family val="2"/>
      <scheme val="minor"/>
    </font>
    <font>
      <b/>
      <sz val="12"/>
      <name val="Calibri"/>
      <family val="2"/>
      <scheme val="minor"/>
    </font>
    <font>
      <b/>
      <sz val="8"/>
      <name val="Calibri"/>
      <family val="2"/>
      <scheme val="minor"/>
    </font>
    <font>
      <b/>
      <sz val="7"/>
      <name val="Calibri"/>
      <family val="2"/>
      <scheme val="minor"/>
    </font>
    <font>
      <b/>
      <sz val="9"/>
      <name val="Calibri"/>
      <family val="2"/>
      <scheme val="minor"/>
    </font>
    <font>
      <b/>
      <sz val="9"/>
      <color indexed="18"/>
      <name val="Calibri"/>
      <family val="2"/>
      <scheme val="minor"/>
    </font>
    <font>
      <sz val="9.5"/>
      <color indexed="8"/>
      <name val="Calibri"/>
      <family val="2"/>
      <scheme val="minor"/>
    </font>
    <font>
      <sz val="10"/>
      <name val="Calibri"/>
      <family val="2"/>
      <scheme val="minor"/>
    </font>
    <font>
      <sz val="9"/>
      <name val="Calibri"/>
      <family val="2"/>
      <scheme val="minor"/>
    </font>
    <font>
      <sz val="12"/>
      <color indexed="10"/>
      <name val="Calibri"/>
      <family val="2"/>
      <scheme val="minor"/>
    </font>
    <font>
      <b/>
      <i/>
      <sz val="10"/>
      <color theme="0"/>
      <name val="Calibri"/>
      <family val="2"/>
      <scheme val="minor"/>
    </font>
    <font>
      <b/>
      <i/>
      <sz val="10"/>
      <name val="Calibri"/>
      <family val="2"/>
      <scheme val="minor"/>
    </font>
    <font>
      <b/>
      <sz val="10"/>
      <name val="Calibri"/>
      <family val="2"/>
      <scheme val="minor"/>
    </font>
    <font>
      <sz val="8"/>
      <name val="Calibri"/>
      <family val="2"/>
      <scheme val="minor"/>
    </font>
    <font>
      <sz val="8"/>
      <color indexed="9"/>
      <name val="Calibri"/>
      <family val="2"/>
      <scheme val="minor"/>
    </font>
    <font>
      <sz val="9"/>
      <color indexed="9"/>
      <name val="Calibri"/>
      <family val="2"/>
      <scheme val="minor"/>
    </font>
    <font>
      <sz val="9"/>
      <color indexed="8"/>
      <name val="Calibri"/>
      <family val="2"/>
      <scheme val="minor"/>
    </font>
    <font>
      <sz val="10"/>
      <color indexed="9"/>
      <name val="Calibri"/>
      <family val="2"/>
      <scheme val="minor"/>
    </font>
    <font>
      <b/>
      <sz val="9"/>
      <color indexed="9"/>
      <name val="Calibri"/>
      <family val="2"/>
      <scheme val="minor"/>
    </font>
    <font>
      <b/>
      <sz val="10"/>
      <color indexed="10"/>
      <name val="Calibri"/>
      <family val="2"/>
      <scheme val="minor"/>
    </font>
    <font>
      <b/>
      <sz val="10"/>
      <color indexed="9"/>
      <name val="Calibri"/>
      <family val="2"/>
      <scheme val="minor"/>
    </font>
    <font>
      <b/>
      <sz val="12"/>
      <color indexed="10"/>
      <name val="Calibri"/>
      <family val="2"/>
      <scheme val="minor"/>
    </font>
    <font>
      <u/>
      <sz val="12"/>
      <color indexed="12"/>
      <name val="Calibri"/>
      <family val="2"/>
      <scheme val="minor"/>
    </font>
    <font>
      <sz val="10"/>
      <name val="Arial"/>
      <family val="2"/>
    </font>
    <font>
      <u/>
      <sz val="12"/>
      <color theme="10"/>
      <name val="Arial"/>
      <family val="2"/>
    </font>
    <font>
      <sz val="11"/>
      <color rgb="FFFF0000"/>
      <name val="Calibri"/>
      <family val="2"/>
      <scheme val="minor"/>
    </font>
    <font>
      <sz val="11"/>
      <name val="Calibri"/>
      <family val="2"/>
    </font>
    <font>
      <sz val="11"/>
      <name val="Calibri"/>
      <family val="2"/>
      <scheme val="minor"/>
    </font>
    <font>
      <b/>
      <u/>
      <sz val="12"/>
      <name val="Calibri"/>
      <family val="2"/>
      <scheme val="minor"/>
    </font>
    <font>
      <b/>
      <sz val="14"/>
      <color rgb="FFFF0000"/>
      <name val="Calibri"/>
      <family val="2"/>
      <scheme val="minor"/>
    </font>
    <font>
      <b/>
      <u/>
      <sz val="11"/>
      <name val="Calibri"/>
      <family val="2"/>
      <scheme val="minor"/>
    </font>
    <font>
      <b/>
      <u/>
      <sz val="18"/>
      <name val="Calibri"/>
      <family val="2"/>
      <scheme val="minor"/>
    </font>
    <font>
      <b/>
      <sz val="11"/>
      <name val="Calibri"/>
      <family val="2"/>
      <scheme val="minor"/>
    </font>
    <font>
      <u/>
      <sz val="11"/>
      <color indexed="12"/>
      <name val="Calibri"/>
      <family val="2"/>
      <scheme val="minor"/>
    </font>
    <font>
      <u/>
      <sz val="11"/>
      <color indexed="12"/>
      <name val="Arial"/>
      <family val="2"/>
    </font>
  </fonts>
  <fills count="19">
    <fill>
      <patternFill patternType="none"/>
    </fill>
    <fill>
      <patternFill patternType="gray125"/>
    </fill>
    <fill>
      <patternFill patternType="solid">
        <fgColor indexed="40"/>
        <bgColor indexed="64"/>
      </patternFill>
    </fill>
    <fill>
      <patternFill patternType="solid">
        <fgColor indexed="14"/>
        <bgColor indexed="64"/>
      </patternFill>
    </fill>
    <fill>
      <patternFill patternType="solid">
        <fgColor indexed="9"/>
        <bgColor indexed="64"/>
      </patternFill>
    </fill>
    <fill>
      <patternFill patternType="solid">
        <fgColor theme="0"/>
        <bgColor indexed="64"/>
      </patternFill>
    </fill>
    <fill>
      <gradientFill degree="90">
        <stop position="0">
          <color theme="0"/>
        </stop>
        <stop position="1">
          <color theme="5" tint="0.80001220740379042"/>
        </stop>
      </gradientFill>
    </fill>
    <fill>
      <gradientFill degree="225">
        <stop position="0">
          <color theme="0"/>
        </stop>
        <stop position="1">
          <color theme="5" tint="0.80001220740379042"/>
        </stop>
      </gradientFill>
    </fill>
    <fill>
      <patternFill patternType="solid">
        <fgColor theme="2" tint="-9.9978637043366805E-2"/>
        <bgColor indexed="64"/>
      </patternFill>
    </fill>
    <fill>
      <patternFill patternType="solid">
        <fgColor theme="2" tint="-0.249977111117893"/>
        <bgColor indexed="64"/>
      </patternFill>
    </fill>
    <fill>
      <gradientFill degree="45">
        <stop position="0">
          <color theme="0"/>
        </stop>
        <stop position="1">
          <color rgb="FFD62138"/>
        </stop>
      </gradientFill>
    </fill>
    <fill>
      <patternFill patternType="solid">
        <fgColor rgb="FFFFFF00"/>
        <bgColor indexed="64"/>
      </patternFill>
    </fill>
    <fill>
      <patternFill patternType="solid">
        <fgColor theme="4" tint="0.79998168889431442"/>
        <bgColor indexed="64"/>
      </patternFill>
    </fill>
    <fill>
      <patternFill patternType="solid">
        <fgColor theme="4" tint="-0.249977111117893"/>
        <bgColor indexed="64"/>
      </patternFill>
    </fill>
    <fill>
      <gradientFill degree="225">
        <stop position="0">
          <color theme="0"/>
        </stop>
        <stop position="1">
          <color theme="5" tint="0.59999389629810485"/>
        </stop>
      </gradientFill>
    </fill>
    <fill>
      <patternFill patternType="solid">
        <fgColor rgb="FFFFFFCC"/>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59999389629810485"/>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top/>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0"/>
      </left>
      <right/>
      <top/>
      <bottom/>
      <diagonal/>
    </border>
    <border>
      <left style="medium">
        <color indexed="64"/>
      </left>
      <right/>
      <top style="medium">
        <color indexed="60"/>
      </top>
      <bottom/>
      <diagonal/>
    </border>
    <border>
      <left/>
      <right/>
      <top style="medium">
        <color indexed="6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theme="7" tint="-0.499984740745262"/>
      </right>
      <top style="medium">
        <color indexed="64"/>
      </top>
      <bottom style="medium">
        <color indexed="64"/>
      </bottom>
      <diagonal/>
    </border>
    <border>
      <left style="thin">
        <color theme="7" tint="-0.499984740745262"/>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style="thick">
        <color theme="4"/>
      </bottom>
      <diagonal/>
    </border>
    <border>
      <left/>
      <right style="thick">
        <color theme="4"/>
      </right>
      <top/>
      <bottom style="thick">
        <color theme="4"/>
      </bottom>
      <diagonal/>
    </border>
    <border>
      <left style="thick">
        <color theme="4"/>
      </left>
      <right/>
      <top/>
      <bottom/>
      <diagonal/>
    </border>
    <border>
      <left/>
      <right style="thick">
        <color theme="4"/>
      </right>
      <top/>
      <bottom/>
      <diagonal/>
    </border>
  </borders>
  <cellStyleXfs count="7">
    <xf numFmtId="0" fontId="0" fillId="0" borderId="0"/>
    <xf numFmtId="0" fontId="4" fillId="0" borderId="0" applyNumberFormat="0" applyFill="0" applyBorder="0" applyAlignment="0" applyProtection="0">
      <alignment vertical="top"/>
      <protection locked="0"/>
    </xf>
    <xf numFmtId="0" fontId="2" fillId="0" borderId="0"/>
    <xf numFmtId="9" fontId="10" fillId="0" borderId="0" applyFont="0" applyFill="0" applyBorder="0" applyAlignment="0" applyProtection="0"/>
    <xf numFmtId="0" fontId="36" fillId="0" borderId="0"/>
    <xf numFmtId="0" fontId="5" fillId="0" borderId="0"/>
    <xf numFmtId="0" fontId="37" fillId="0" borderId="0" applyNumberFormat="0" applyFill="0" applyBorder="0" applyAlignment="0" applyProtection="0"/>
  </cellStyleXfs>
  <cellXfs count="253">
    <xf numFmtId="0" fontId="0" fillId="0" borderId="0" xfId="0"/>
    <xf numFmtId="14" fontId="0" fillId="0" borderId="0" xfId="0" applyNumberFormat="1"/>
    <xf numFmtId="0" fontId="3" fillId="2" borderId="1" xfId="0" applyFont="1" applyFill="1" applyBorder="1" applyAlignment="1">
      <alignment horizontal="center"/>
    </xf>
    <xf numFmtId="0" fontId="3" fillId="2" borderId="14" xfId="0" applyFont="1" applyFill="1" applyBorder="1" applyAlignment="1">
      <alignment horizontal="center"/>
    </xf>
    <xf numFmtId="14" fontId="0" fillId="0" borderId="15" xfId="0" applyNumberFormat="1" applyBorder="1" applyAlignment="1" applyProtection="1">
      <alignment horizontal="center"/>
      <protection locked="0"/>
    </xf>
    <xf numFmtId="14" fontId="0" fillId="0" borderId="16" xfId="0" applyNumberFormat="1" applyBorder="1" applyAlignment="1" applyProtection="1">
      <alignment horizontal="left"/>
      <protection locked="0"/>
    </xf>
    <xf numFmtId="14" fontId="0" fillId="0" borderId="2" xfId="0" applyNumberFormat="1" applyBorder="1" applyAlignment="1" applyProtection="1">
      <alignment horizontal="center"/>
      <protection locked="0"/>
    </xf>
    <xf numFmtId="0" fontId="0" fillId="0" borderId="17" xfId="0" applyBorder="1" applyAlignment="1" applyProtection="1">
      <alignment horizontal="left"/>
      <protection locked="0"/>
    </xf>
    <xf numFmtId="14" fontId="0" fillId="0" borderId="17" xfId="0" applyNumberFormat="1" applyBorder="1" applyAlignment="1" applyProtection="1">
      <alignment horizontal="left"/>
      <protection locked="0"/>
    </xf>
    <xf numFmtId="14" fontId="0" fillId="0" borderId="3" xfId="0" applyNumberFormat="1" applyBorder="1" applyAlignment="1" applyProtection="1">
      <alignment horizontal="center"/>
      <protection locked="0"/>
    </xf>
    <xf numFmtId="0" fontId="0" fillId="0" borderId="18" xfId="0" applyBorder="1" applyAlignment="1" applyProtection="1">
      <alignment horizontal="left"/>
      <protection locked="0"/>
    </xf>
    <xf numFmtId="0" fontId="0" fillId="0" borderId="0" xfId="0" applyFill="1" applyBorder="1" applyProtection="1">
      <protection locked="0"/>
    </xf>
    <xf numFmtId="0" fontId="0" fillId="0" borderId="5" xfId="0" applyBorder="1"/>
    <xf numFmtId="0" fontId="8" fillId="0" borderId="0" xfId="0" applyFont="1" applyAlignment="1">
      <alignment horizontal="left" indent="3"/>
    </xf>
    <xf numFmtId="0" fontId="1" fillId="0" borderId="0" xfId="0" applyFont="1" applyAlignment="1">
      <alignment horizontal="left" indent="3"/>
    </xf>
    <xf numFmtId="0" fontId="6" fillId="0" borderId="0" xfId="0" applyFont="1" applyAlignment="1">
      <alignment horizontal="left" indent="3"/>
    </xf>
    <xf numFmtId="0" fontId="1" fillId="0" borderId="0" xfId="0" applyFont="1" applyAlignment="1">
      <alignment horizontal="left" wrapText="1"/>
    </xf>
    <xf numFmtId="0" fontId="1" fillId="0" borderId="0" xfId="0" applyFont="1" applyAlignment="1">
      <alignment horizontal="left"/>
    </xf>
    <xf numFmtId="0" fontId="6" fillId="0" borderId="0" xfId="0" applyFont="1" applyAlignment="1">
      <alignment horizontal="left" wrapText="1"/>
    </xf>
    <xf numFmtId="0" fontId="7" fillId="0" borderId="0" xfId="0" applyFont="1" applyAlignment="1">
      <alignment horizontal="left"/>
    </xf>
    <xf numFmtId="0" fontId="6" fillId="0" borderId="0" xfId="0" applyFont="1" applyAlignment="1">
      <alignment horizontal="left"/>
    </xf>
    <xf numFmtId="0" fontId="0" fillId="0" borderId="8" xfId="0" applyBorder="1" applyAlignment="1">
      <alignment vertical="center" textRotation="255"/>
    </xf>
    <xf numFmtId="0" fontId="0" fillId="0" borderId="48" xfId="0" applyBorder="1" applyAlignment="1">
      <alignment vertical="center" textRotation="255"/>
    </xf>
    <xf numFmtId="0" fontId="0" fillId="0" borderId="9" xfId="0" applyBorder="1" applyAlignment="1">
      <alignment vertical="center" textRotation="255"/>
    </xf>
    <xf numFmtId="0" fontId="0" fillId="0" borderId="7" xfId="0" applyBorder="1" applyAlignment="1">
      <alignment vertical="center" textRotation="255"/>
    </xf>
    <xf numFmtId="0" fontId="3" fillId="3" borderId="34" xfId="0" applyFont="1" applyFill="1" applyBorder="1"/>
    <xf numFmtId="0" fontId="0" fillId="0" borderId="23" xfId="0" applyBorder="1" applyProtection="1">
      <protection locked="0"/>
    </xf>
    <xf numFmtId="14" fontId="0" fillId="0" borderId="23" xfId="0" applyNumberFormat="1" applyBorder="1"/>
    <xf numFmtId="0" fontId="0" fillId="0" borderId="47" xfId="0" applyBorder="1" applyProtection="1">
      <protection locked="0"/>
    </xf>
    <xf numFmtId="0" fontId="0" fillId="0" borderId="27" xfId="0" applyBorder="1" applyAlignment="1">
      <alignment vertical="center" textRotation="255"/>
    </xf>
    <xf numFmtId="0" fontId="0" fillId="8" borderId="47" xfId="0" applyFill="1" applyBorder="1" applyProtection="1">
      <protection locked="0"/>
    </xf>
    <xf numFmtId="14" fontId="0" fillId="8" borderId="23" xfId="0" applyNumberFormat="1" applyFill="1" applyBorder="1" applyProtection="1">
      <protection locked="0"/>
    </xf>
    <xf numFmtId="0" fontId="0" fillId="9" borderId="47" xfId="0" applyFill="1" applyBorder="1" applyProtection="1">
      <protection locked="0"/>
    </xf>
    <xf numFmtId="14" fontId="0" fillId="9" borderId="23" xfId="0" applyNumberFormat="1" applyFill="1" applyBorder="1" applyProtection="1">
      <protection locked="0"/>
    </xf>
    <xf numFmtId="14" fontId="0" fillId="8" borderId="23" xfId="0" applyNumberFormat="1" applyFill="1" applyBorder="1"/>
    <xf numFmtId="14" fontId="5" fillId="8" borderId="23" xfId="0" applyNumberFormat="1" applyFont="1" applyFill="1" applyBorder="1"/>
    <xf numFmtId="14" fontId="0" fillId="9" borderId="23" xfId="0" applyNumberFormat="1" applyFill="1" applyBorder="1"/>
    <xf numFmtId="14" fontId="5" fillId="9" borderId="23" xfId="0" applyNumberFormat="1" applyFont="1" applyFill="1" applyBorder="1"/>
    <xf numFmtId="0" fontId="6" fillId="11" borderId="0" xfId="0" applyFont="1" applyFill="1" applyAlignment="1">
      <alignment horizontal="left" wrapText="1"/>
    </xf>
    <xf numFmtId="0" fontId="11" fillId="5" borderId="12" xfId="0" applyFont="1" applyFill="1" applyBorder="1" applyAlignment="1">
      <alignment horizontal="right" vertical="center"/>
    </xf>
    <xf numFmtId="0" fontId="11" fillId="5" borderId="0" xfId="0" applyFont="1" applyFill="1" applyBorder="1" applyAlignment="1">
      <alignment horizontal="right" vertical="center"/>
    </xf>
    <xf numFmtId="0" fontId="12" fillId="5" borderId="0" xfId="0" applyFont="1" applyFill="1" applyAlignment="1"/>
    <xf numFmtId="0" fontId="12" fillId="5" borderId="0" xfId="0" applyFont="1" applyFill="1"/>
    <xf numFmtId="0" fontId="11" fillId="5" borderId="0" xfId="0" applyFont="1" applyFill="1" applyBorder="1" applyAlignment="1">
      <alignment horizontal="center" vertical="center"/>
    </xf>
    <xf numFmtId="0" fontId="11" fillId="5" borderId="23" xfId="0" applyNumberFormat="1" applyFont="1" applyFill="1" applyBorder="1" applyAlignment="1" applyProtection="1">
      <alignment vertical="center"/>
      <protection locked="0"/>
    </xf>
    <xf numFmtId="49" fontId="11" fillId="5" borderId="23" xfId="0" applyNumberFormat="1" applyFont="1" applyFill="1" applyBorder="1" applyAlignment="1" applyProtection="1">
      <alignment vertical="center"/>
      <protection locked="0"/>
    </xf>
    <xf numFmtId="0" fontId="12" fillId="5" borderId="32" xfId="0" applyFont="1" applyFill="1" applyBorder="1" applyAlignment="1"/>
    <xf numFmtId="0" fontId="12" fillId="5" borderId="0" xfId="0" applyFont="1" applyFill="1" applyBorder="1" applyAlignment="1"/>
    <xf numFmtId="0" fontId="12" fillId="5" borderId="0" xfId="0" applyFont="1" applyFill="1" applyBorder="1"/>
    <xf numFmtId="0" fontId="11" fillId="0" borderId="0" xfId="0" applyFont="1" applyBorder="1" applyAlignment="1">
      <alignment horizontal="center" vertical="center"/>
    </xf>
    <xf numFmtId="0" fontId="11" fillId="0" borderId="10" xfId="0" applyFont="1" applyBorder="1" applyAlignment="1">
      <alignment horizontal="right" vertical="center"/>
    </xf>
    <xf numFmtId="0" fontId="11" fillId="0" borderId="0" xfId="0" applyFont="1" applyBorder="1" applyAlignment="1">
      <alignment horizontal="right" vertical="center"/>
    </xf>
    <xf numFmtId="0" fontId="11" fillId="0" borderId="10" xfId="0" applyFont="1" applyBorder="1" applyAlignment="1">
      <alignment horizontal="center" vertical="center"/>
    </xf>
    <xf numFmtId="0" fontId="12" fillId="0" borderId="0" xfId="0" applyFont="1"/>
    <xf numFmtId="0" fontId="13" fillId="0" borderId="7" xfId="0" applyFont="1" applyFill="1" applyBorder="1"/>
    <xf numFmtId="0" fontId="13" fillId="0" borderId="5" xfId="0" applyFont="1" applyFill="1" applyBorder="1"/>
    <xf numFmtId="0" fontId="13" fillId="0" borderId="6" xfId="0" applyFont="1" applyFill="1" applyBorder="1"/>
    <xf numFmtId="0" fontId="13" fillId="0" borderId="8" xfId="0" applyFont="1" applyFill="1" applyBorder="1"/>
    <xf numFmtId="0" fontId="13" fillId="0" borderId="0" xfId="0" applyFont="1" applyFill="1" applyBorder="1"/>
    <xf numFmtId="0" fontId="12" fillId="0" borderId="0" xfId="0" applyFont="1" applyFill="1" applyBorder="1"/>
    <xf numFmtId="0" fontId="12" fillId="0" borderId="4" xfId="0" applyFont="1" applyFill="1" applyBorder="1"/>
    <xf numFmtId="0" fontId="16" fillId="0" borderId="0" xfId="2" applyFont="1" applyFill="1" applyBorder="1" applyAlignment="1" applyProtection="1">
      <alignment horizontal="center" vertical="center" wrapText="1"/>
    </xf>
    <xf numFmtId="14" fontId="12" fillId="0" borderId="0" xfId="0" applyNumberFormat="1" applyFont="1" applyFill="1" applyBorder="1"/>
    <xf numFmtId="0" fontId="18" fillId="0" borderId="0" xfId="2" applyNumberFormat="1" applyFont="1" applyFill="1" applyBorder="1" applyAlignment="1" applyProtection="1">
      <alignment horizontal="center" vertical="center"/>
    </xf>
    <xf numFmtId="0" fontId="19" fillId="14" borderId="1" xfId="0" applyFont="1" applyFill="1" applyBorder="1"/>
    <xf numFmtId="14" fontId="20" fillId="0" borderId="1" xfId="0" applyNumberFormat="1" applyFont="1" applyBorder="1" applyAlignment="1" applyProtection="1">
      <alignment horizontal="center"/>
      <protection locked="0"/>
    </xf>
    <xf numFmtId="14" fontId="13" fillId="0" borderId="0" xfId="0" applyNumberFormat="1" applyFont="1" applyFill="1" applyBorder="1"/>
    <xf numFmtId="164" fontId="21" fillId="0" borderId="1" xfId="2" applyNumberFormat="1" applyFont="1" applyFill="1" applyBorder="1" applyAlignment="1">
      <alignment horizontal="center" vertical="center"/>
    </xf>
    <xf numFmtId="164" fontId="21" fillId="0" borderId="0" xfId="2" applyNumberFormat="1" applyFont="1" applyFill="1" applyBorder="1" applyAlignment="1">
      <alignment horizontal="center" vertical="center"/>
    </xf>
    <xf numFmtId="2" fontId="12" fillId="0" borderId="4" xfId="0" applyNumberFormat="1" applyFont="1" applyFill="1" applyBorder="1"/>
    <xf numFmtId="0" fontId="22" fillId="0" borderId="0" xfId="0" applyFont="1"/>
    <xf numFmtId="0" fontId="12" fillId="0" borderId="0" xfId="0" applyFont="1" applyFill="1" applyBorder="1" applyAlignment="1">
      <alignment horizontal="center"/>
    </xf>
    <xf numFmtId="0" fontId="13" fillId="0" borderId="4" xfId="0" applyFont="1" applyFill="1" applyBorder="1"/>
    <xf numFmtId="0" fontId="13" fillId="0" borderId="21" xfId="0" applyFont="1" applyFill="1" applyBorder="1"/>
    <xf numFmtId="0" fontId="23" fillId="13" borderId="27" xfId="0" applyFont="1" applyFill="1" applyBorder="1" applyAlignment="1">
      <alignment horizontal="center"/>
    </xf>
    <xf numFmtId="0" fontId="12" fillId="0" borderId="22" xfId="0" applyFont="1" applyFill="1" applyBorder="1" applyAlignment="1"/>
    <xf numFmtId="0" fontId="24" fillId="6" borderId="25" xfId="0" applyFont="1" applyFill="1" applyBorder="1" applyAlignment="1">
      <alignment horizontal="center"/>
    </xf>
    <xf numFmtId="0" fontId="24" fillId="6" borderId="26" xfId="0" applyFont="1" applyFill="1" applyBorder="1" applyAlignment="1">
      <alignment horizontal="center"/>
    </xf>
    <xf numFmtId="164" fontId="20" fillId="0" borderId="23" xfId="0" applyNumberFormat="1" applyFont="1" applyFill="1" applyBorder="1" applyAlignment="1" applyProtection="1">
      <alignment horizontal="center"/>
      <protection locked="0"/>
    </xf>
    <xf numFmtId="0" fontId="20" fillId="0" borderId="0" xfId="0" applyFont="1" applyFill="1" applyBorder="1"/>
    <xf numFmtId="164" fontId="12" fillId="0" borderId="0" xfId="0" applyNumberFormat="1" applyFont="1" applyFill="1" applyBorder="1"/>
    <xf numFmtId="164" fontId="21" fillId="0" borderId="33" xfId="0" applyNumberFormat="1" applyFont="1" applyFill="1" applyBorder="1" applyAlignment="1">
      <alignment horizontal="center"/>
    </xf>
    <xf numFmtId="0" fontId="13" fillId="0" borderId="24" xfId="0" applyFont="1" applyFill="1" applyBorder="1"/>
    <xf numFmtId="164" fontId="20" fillId="0" borderId="23" xfId="0" applyNumberFormat="1" applyFont="1" applyFill="1" applyBorder="1" applyAlignment="1">
      <alignment horizontal="center"/>
    </xf>
    <xf numFmtId="164" fontId="26" fillId="0" borderId="10" xfId="0" applyNumberFormat="1" applyFont="1" applyFill="1" applyBorder="1"/>
    <xf numFmtId="0" fontId="14" fillId="0" borderId="0" xfId="0" applyFont="1" applyFill="1" applyBorder="1" applyAlignment="1">
      <alignment horizontal="center"/>
    </xf>
    <xf numFmtId="0" fontId="27" fillId="0" borderId="4" xfId="0" applyFont="1" applyFill="1" applyBorder="1"/>
    <xf numFmtId="0" fontId="27" fillId="0" borderId="0" xfId="0" applyFont="1"/>
    <xf numFmtId="0" fontId="13" fillId="0" borderId="0" xfId="0" applyFont="1"/>
    <xf numFmtId="0" fontId="19" fillId="7" borderId="20" xfId="0" applyFont="1" applyFill="1" applyBorder="1"/>
    <xf numFmtId="14" fontId="20" fillId="0" borderId="20" xfId="0" applyNumberFormat="1" applyFont="1" applyBorder="1" applyAlignment="1" applyProtection="1">
      <alignment horizontal="center"/>
      <protection locked="0"/>
    </xf>
    <xf numFmtId="164" fontId="28" fillId="0" borderId="8" xfId="2" applyNumberFormat="1" applyFont="1" applyFill="1" applyBorder="1" applyAlignment="1">
      <alignment horizontal="center" vertical="center"/>
    </xf>
    <xf numFmtId="0" fontId="19" fillId="7" borderId="35" xfId="0" applyFont="1" applyFill="1" applyBorder="1"/>
    <xf numFmtId="14" fontId="20" fillId="0" borderId="35" xfId="0" applyNumberFormat="1" applyFont="1" applyBorder="1" applyAlignment="1" applyProtection="1">
      <alignment horizontal="center"/>
      <protection locked="0"/>
    </xf>
    <xf numFmtId="164" fontId="29" fillId="4" borderId="28" xfId="2" applyNumberFormat="1" applyFont="1" applyFill="1" applyBorder="1" applyAlignment="1">
      <alignment horizontal="center" vertical="center"/>
    </xf>
    <xf numFmtId="164" fontId="29" fillId="4" borderId="17" xfId="2" applyNumberFormat="1" applyFont="1" applyFill="1" applyBorder="1" applyAlignment="1">
      <alignment horizontal="center" vertical="center"/>
    </xf>
    <xf numFmtId="1" fontId="27" fillId="0" borderId="4" xfId="0" applyNumberFormat="1" applyFont="1" applyFill="1" applyBorder="1" applyAlignment="1">
      <alignment horizontal="center"/>
    </xf>
    <xf numFmtId="1" fontId="27" fillId="0" borderId="0" xfId="0" applyNumberFormat="1" applyFont="1"/>
    <xf numFmtId="1" fontId="12" fillId="0" borderId="0" xfId="0" applyNumberFormat="1" applyFont="1"/>
    <xf numFmtId="0" fontId="30" fillId="0" borderId="0" xfId="0" applyFont="1" applyFill="1" applyBorder="1" applyAlignment="1" applyProtection="1">
      <alignment horizontal="center"/>
    </xf>
    <xf numFmtId="0" fontId="13" fillId="4" borderId="8" xfId="0" applyFont="1" applyFill="1" applyBorder="1"/>
    <xf numFmtId="0" fontId="13" fillId="0" borderId="0" xfId="0" applyFont="1" applyFill="1" applyBorder="1" applyAlignment="1">
      <alignment horizontal="right"/>
    </xf>
    <xf numFmtId="0" fontId="27" fillId="0" borderId="4" xfId="0" applyFont="1" applyFill="1" applyBorder="1" applyAlignment="1">
      <alignment horizontal="center"/>
    </xf>
    <xf numFmtId="14" fontId="20" fillId="0" borderId="20" xfId="0" applyNumberFormat="1" applyFont="1" applyBorder="1" applyAlignment="1" applyProtection="1">
      <alignment horizontal="center"/>
    </xf>
    <xf numFmtId="1" fontId="13" fillId="0" borderId="8" xfId="0" applyNumberFormat="1" applyFont="1" applyFill="1" applyBorder="1" applyAlignment="1">
      <alignment horizontal="center"/>
    </xf>
    <xf numFmtId="1" fontId="13"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 fontId="13" fillId="0" borderId="4" xfId="0" applyNumberFormat="1" applyFont="1" applyFill="1" applyBorder="1" applyAlignment="1">
      <alignment horizontal="center"/>
    </xf>
    <xf numFmtId="14" fontId="20" fillId="0" borderId="35" xfId="0" applyNumberFormat="1" applyFont="1" applyBorder="1" applyAlignment="1" applyProtection="1">
      <alignment horizontal="center"/>
    </xf>
    <xf numFmtId="164" fontId="21" fillId="0" borderId="2" xfId="2" applyNumberFormat="1" applyFont="1" applyFill="1" applyBorder="1" applyAlignment="1">
      <alignment horizontal="center" vertical="center"/>
    </xf>
    <xf numFmtId="164" fontId="21" fillId="0" borderId="13" xfId="2" applyNumberFormat="1" applyFont="1" applyFill="1" applyBorder="1" applyAlignment="1">
      <alignment horizontal="center" vertical="center"/>
    </xf>
    <xf numFmtId="0" fontId="13" fillId="0" borderId="31" xfId="0" applyFont="1" applyFill="1" applyBorder="1"/>
    <xf numFmtId="0" fontId="12" fillId="0" borderId="0" xfId="0" applyFont="1" applyFill="1" applyBorder="1" applyAlignment="1">
      <alignment horizontal="right"/>
    </xf>
    <xf numFmtId="0" fontId="20" fillId="0" borderId="0" xfId="0" applyFont="1" applyFill="1" applyBorder="1" applyAlignment="1" applyProtection="1">
      <alignment horizontal="center"/>
    </xf>
    <xf numFmtId="0" fontId="19" fillId="7" borderId="34" xfId="0" applyFont="1" applyFill="1" applyBorder="1"/>
    <xf numFmtId="0" fontId="19" fillId="7" borderId="3" xfId="0" applyFont="1" applyFill="1" applyBorder="1"/>
    <xf numFmtId="164" fontId="21" fillId="0" borderId="3" xfId="2" applyNumberFormat="1" applyFont="1" applyFill="1" applyBorder="1" applyAlignment="1">
      <alignment horizontal="center" vertical="center"/>
    </xf>
    <xf numFmtId="0" fontId="13" fillId="0" borderId="30" xfId="0" applyFont="1" applyFill="1" applyBorder="1"/>
    <xf numFmtId="0" fontId="15" fillId="0" borderId="5" xfId="0" applyFont="1" applyFill="1" applyBorder="1" applyAlignment="1">
      <alignment horizontal="center" wrapText="1"/>
    </xf>
    <xf numFmtId="0" fontId="25" fillId="10" borderId="36" xfId="0" applyFont="1" applyFill="1" applyBorder="1" applyAlignment="1">
      <alignment vertical="center"/>
    </xf>
    <xf numFmtId="14" fontId="20" fillId="0" borderId="1" xfId="0" applyNumberFormat="1" applyFont="1" applyFill="1" applyBorder="1" applyAlignment="1" applyProtection="1">
      <alignment horizontal="center" vertical="center"/>
      <protection locked="0"/>
    </xf>
    <xf numFmtId="0" fontId="13" fillId="0" borderId="29" xfId="0" applyFont="1" applyFill="1" applyBorder="1"/>
    <xf numFmtId="1" fontId="20" fillId="0" borderId="38" xfId="2" applyNumberFormat="1" applyFont="1" applyFill="1" applyBorder="1" applyAlignment="1" applyProtection="1">
      <alignment horizontal="center" vertical="center"/>
      <protection locked="0"/>
    </xf>
    <xf numFmtId="0" fontId="13" fillId="0" borderId="37" xfId="0" applyFont="1" applyFill="1" applyBorder="1"/>
    <xf numFmtId="1" fontId="13" fillId="0" borderId="0" xfId="0" applyNumberFormat="1" applyFont="1" applyFill="1" applyBorder="1"/>
    <xf numFmtId="1" fontId="27" fillId="0" borderId="4" xfId="0" applyNumberFormat="1" applyFont="1" applyFill="1" applyBorder="1"/>
    <xf numFmtId="0" fontId="13" fillId="0" borderId="39" xfId="0" applyFont="1" applyFill="1" applyBorder="1"/>
    <xf numFmtId="0" fontId="26" fillId="0" borderId="4" xfId="0" applyFont="1" applyFill="1" applyBorder="1"/>
    <xf numFmtId="0" fontId="26" fillId="0" borderId="0" xfId="0" applyFont="1"/>
    <xf numFmtId="0" fontId="32" fillId="0" borderId="0" xfId="0" applyFont="1" applyFill="1" applyBorder="1" applyAlignment="1">
      <alignment vertical="center" wrapText="1"/>
    </xf>
    <xf numFmtId="0" fontId="12" fillId="0" borderId="0" xfId="0" applyFont="1" applyFill="1" applyBorder="1" applyAlignment="1" applyProtection="1">
      <alignment horizontal="left"/>
      <protection locked="0"/>
    </xf>
    <xf numFmtId="0" fontId="12" fillId="0" borderId="4" xfId="0" applyFont="1" applyFill="1" applyBorder="1" applyAlignment="1">
      <alignment horizontal="left"/>
    </xf>
    <xf numFmtId="0" fontId="22" fillId="0" borderId="4" xfId="0" applyFont="1" applyFill="1" applyBorder="1"/>
    <xf numFmtId="0" fontId="12" fillId="0" borderId="0" xfId="0" applyFont="1" applyFill="1" applyBorder="1" applyAlignment="1" applyProtection="1">
      <alignment vertical="center"/>
      <protection locked="0"/>
    </xf>
    <xf numFmtId="0" fontId="22" fillId="0" borderId="4" xfId="0" applyFont="1" applyFill="1" applyBorder="1" applyAlignment="1">
      <alignment vertical="center"/>
    </xf>
    <xf numFmtId="0" fontId="13" fillId="0" borderId="9" xfId="0" applyFont="1" applyFill="1" applyBorder="1"/>
    <xf numFmtId="0" fontId="13" fillId="0" borderId="10" xfId="0" applyFont="1" applyFill="1" applyBorder="1"/>
    <xf numFmtId="0" fontId="12" fillId="0" borderId="10" xfId="0" applyFont="1" applyBorder="1"/>
    <xf numFmtId="0" fontId="12" fillId="0" borderId="10" xfId="0" applyFont="1" applyFill="1" applyBorder="1" applyAlignment="1" applyProtection="1">
      <alignment horizontal="left" vertical="top"/>
      <protection locked="0"/>
    </xf>
    <xf numFmtId="0" fontId="13" fillId="0" borderId="11" xfId="0" applyFont="1" applyFill="1" applyBorder="1"/>
    <xf numFmtId="0" fontId="12" fillId="0" borderId="0" xfId="0" applyFont="1" applyBorder="1"/>
    <xf numFmtId="0" fontId="12" fillId="0" borderId="5" xfId="0" applyFont="1" applyBorder="1" applyAlignment="1">
      <alignment horizontal="center"/>
    </xf>
    <xf numFmtId="0" fontId="22" fillId="5" borderId="0" xfId="0" applyFont="1" applyFill="1"/>
    <xf numFmtId="0" fontId="34" fillId="0" borderId="0" xfId="0" applyFont="1"/>
    <xf numFmtId="14" fontId="12" fillId="0" borderId="0" xfId="0" applyNumberFormat="1" applyFont="1"/>
    <xf numFmtId="14" fontId="22" fillId="0" borderId="0" xfId="0" applyNumberFormat="1" applyFont="1"/>
    <xf numFmtId="0" fontId="14" fillId="0" borderId="0" xfId="0" applyFont="1"/>
    <xf numFmtId="0" fontId="35" fillId="0" borderId="0" xfId="1" applyFont="1" applyAlignment="1" applyProtection="1">
      <alignment horizontal="justify"/>
    </xf>
    <xf numFmtId="0" fontId="17" fillId="15" borderId="50" xfId="2" applyNumberFormat="1" applyFont="1" applyFill="1" applyBorder="1" applyAlignment="1" applyProtection="1">
      <alignment horizontal="center" vertical="center"/>
    </xf>
    <xf numFmtId="0" fontId="17" fillId="15" borderId="51" xfId="2" applyNumberFormat="1" applyFont="1" applyFill="1" applyBorder="1" applyAlignment="1" applyProtection="1">
      <alignment horizontal="center" vertical="center"/>
    </xf>
    <xf numFmtId="0" fontId="15" fillId="12" borderId="4" xfId="2" applyFont="1" applyFill="1" applyBorder="1" applyAlignment="1" applyProtection="1">
      <alignment horizontal="center" vertical="center" wrapText="1"/>
    </xf>
    <xf numFmtId="0" fontId="17" fillId="15" borderId="1" xfId="2" applyNumberFormat="1" applyFont="1" applyFill="1" applyBorder="1" applyAlignment="1" applyProtection="1">
      <alignment horizontal="center" vertical="center"/>
    </xf>
    <xf numFmtId="164" fontId="21" fillId="0" borderId="52" xfId="2" applyNumberFormat="1" applyFont="1" applyFill="1" applyBorder="1" applyAlignment="1">
      <alignment horizontal="center" vertical="center"/>
    </xf>
    <xf numFmtId="164" fontId="21" fillId="0" borderId="53" xfId="2" applyNumberFormat="1" applyFont="1" applyFill="1" applyBorder="1" applyAlignment="1">
      <alignment horizontal="center" vertical="center"/>
    </xf>
    <xf numFmtId="0" fontId="0" fillId="17" borderId="0" xfId="0" applyFill="1" applyAlignment="1"/>
    <xf numFmtId="0" fontId="37" fillId="17" borderId="0" xfId="6" applyFill="1" applyAlignment="1"/>
    <xf numFmtId="0" fontId="12" fillId="0" borderId="0" xfId="0" applyFont="1" applyAlignment="1" applyProtection="1">
      <alignment vertical="center"/>
    </xf>
    <xf numFmtId="0" fontId="12" fillId="0" borderId="0" xfId="0" applyFont="1" applyAlignment="1" applyProtection="1">
      <alignment horizontal="center" vertical="center"/>
    </xf>
    <xf numFmtId="0" fontId="40" fillId="0" borderId="0" xfId="0" applyFont="1" applyAlignment="1" applyProtection="1">
      <alignment vertical="center"/>
    </xf>
    <xf numFmtId="0" fontId="40" fillId="0" borderId="0" xfId="0" applyFont="1" applyAlignment="1" applyProtection="1">
      <alignment horizontal="left" vertical="center"/>
    </xf>
    <xf numFmtId="0" fontId="41" fillId="0" borderId="0" xfId="0" applyFont="1" applyAlignment="1" applyProtection="1">
      <alignment vertical="center"/>
    </xf>
    <xf numFmtId="0" fontId="39" fillId="0" borderId="55" xfId="0" applyFont="1" applyBorder="1" applyAlignment="1" applyProtection="1">
      <alignment horizontal="left" vertical="center"/>
    </xf>
    <xf numFmtId="0" fontId="40" fillId="0" borderId="56" xfId="0" applyFont="1" applyBorder="1" applyAlignment="1" applyProtection="1">
      <alignment vertical="center"/>
    </xf>
    <xf numFmtId="0" fontId="40" fillId="0" borderId="57" xfId="0" applyFont="1" applyBorder="1" applyAlignment="1" applyProtection="1">
      <alignment vertical="center"/>
    </xf>
    <xf numFmtId="0" fontId="39" fillId="0" borderId="58" xfId="0" applyFont="1" applyBorder="1" applyAlignment="1" applyProtection="1">
      <alignment horizontal="left" vertical="center"/>
    </xf>
    <xf numFmtId="0" fontId="40" fillId="0" borderId="59" xfId="0" applyFont="1" applyBorder="1" applyAlignment="1" applyProtection="1">
      <alignment vertical="center"/>
    </xf>
    <xf numFmtId="0" fontId="40" fillId="0" borderId="60" xfId="0" applyFont="1" applyBorder="1" applyAlignment="1" applyProtection="1">
      <alignment vertical="center"/>
    </xf>
    <xf numFmtId="0" fontId="39" fillId="0" borderId="61" xfId="0" applyFont="1" applyBorder="1" applyAlignment="1" applyProtection="1">
      <alignment horizontal="left" vertical="center"/>
    </xf>
    <xf numFmtId="0" fontId="40" fillId="0" borderId="54" xfId="0" applyFont="1" applyBorder="1" applyAlignment="1" applyProtection="1">
      <alignment vertical="center"/>
    </xf>
    <xf numFmtId="0" fontId="40" fillId="0" borderId="62" xfId="0" applyFont="1" applyBorder="1" applyAlignment="1" applyProtection="1">
      <alignment vertical="center"/>
    </xf>
    <xf numFmtId="0" fontId="40" fillId="0" borderId="58" xfId="0" applyFont="1" applyBorder="1" applyAlignment="1" applyProtection="1">
      <alignment vertical="center"/>
    </xf>
    <xf numFmtId="0" fontId="40" fillId="0" borderId="63" xfId="0" applyFont="1" applyBorder="1" applyAlignment="1" applyProtection="1">
      <alignment vertical="center"/>
    </xf>
    <xf numFmtId="0" fontId="40" fillId="0" borderId="0" xfId="0" applyFont="1" applyBorder="1" applyAlignment="1" applyProtection="1">
      <alignment vertical="center"/>
    </xf>
    <xf numFmtId="0" fontId="40" fillId="0" borderId="64" xfId="0" applyFont="1" applyBorder="1" applyAlignment="1" applyProtection="1">
      <alignment vertical="center"/>
    </xf>
    <xf numFmtId="0" fontId="40" fillId="0" borderId="61" xfId="0" applyFont="1" applyBorder="1" applyAlignment="1" applyProtection="1">
      <alignment vertical="center"/>
    </xf>
    <xf numFmtId="0" fontId="45" fillId="0" borderId="61" xfId="0" applyFont="1" applyBorder="1" applyAlignment="1" applyProtection="1">
      <alignment vertical="center"/>
    </xf>
    <xf numFmtId="0" fontId="45" fillId="0" borderId="54" xfId="0" applyFont="1" applyBorder="1" applyAlignment="1" applyProtection="1">
      <alignment vertical="center"/>
    </xf>
    <xf numFmtId="0" fontId="14" fillId="0" borderId="0" xfId="0" applyFont="1" applyBorder="1" applyAlignment="1" applyProtection="1">
      <alignment vertical="center"/>
    </xf>
    <xf numFmtId="0" fontId="12" fillId="0" borderId="0" xfId="0" applyFont="1" applyBorder="1" applyAlignment="1" applyProtection="1">
      <alignment vertical="center"/>
    </xf>
    <xf numFmtId="0" fontId="40" fillId="0" borderId="23" xfId="0" applyFont="1" applyBorder="1" applyAlignment="1" applyProtection="1">
      <alignment horizontal="center" vertical="center"/>
    </xf>
    <xf numFmtId="0" fontId="38" fillId="0" borderId="23" xfId="0" applyFont="1" applyBorder="1" applyAlignment="1" applyProtection="1">
      <alignment horizontal="center" vertical="center"/>
    </xf>
    <xf numFmtId="0" fontId="43" fillId="0" borderId="0" xfId="0" applyFont="1" applyAlignment="1" applyProtection="1">
      <alignment vertical="center"/>
    </xf>
    <xf numFmtId="0" fontId="40" fillId="0" borderId="0" xfId="0" applyFont="1" applyAlignment="1" applyProtection="1">
      <alignment vertical="center" wrapText="1"/>
    </xf>
    <xf numFmtId="0" fontId="41" fillId="0" borderId="0" xfId="0" applyFont="1" applyBorder="1" applyAlignment="1" applyProtection="1">
      <alignment vertical="center"/>
    </xf>
    <xf numFmtId="0" fontId="40" fillId="0" borderId="0" xfId="0" applyFont="1" applyAlignment="1" applyProtection="1">
      <alignment vertical="center"/>
    </xf>
    <xf numFmtId="0" fontId="47" fillId="0" borderId="0" xfId="1" applyFont="1" applyAlignment="1" applyProtection="1">
      <alignment vertical="center"/>
    </xf>
    <xf numFmtId="49" fontId="11" fillId="5" borderId="40" xfId="0" applyNumberFormat="1" applyFont="1" applyFill="1" applyBorder="1" applyAlignment="1" applyProtection="1">
      <alignment horizontal="left" vertical="center"/>
      <protection locked="0"/>
    </xf>
    <xf numFmtId="49" fontId="11" fillId="5" borderId="41" xfId="0" applyNumberFormat="1" applyFont="1" applyFill="1" applyBorder="1" applyAlignment="1" applyProtection="1">
      <alignment horizontal="left" vertical="center"/>
      <protection locked="0"/>
    </xf>
    <xf numFmtId="0" fontId="45" fillId="12" borderId="7" xfId="0" applyFont="1" applyFill="1" applyBorder="1" applyAlignment="1">
      <alignment horizontal="center" vertical="center" wrapText="1"/>
    </xf>
    <xf numFmtId="0" fontId="45" fillId="12" borderId="6" xfId="0" applyFont="1" applyFill="1" applyBorder="1" applyAlignment="1">
      <alignment horizontal="center" vertical="center" wrapText="1"/>
    </xf>
    <xf numFmtId="0" fontId="45" fillId="12" borderId="9" xfId="0" applyFont="1" applyFill="1" applyBorder="1" applyAlignment="1">
      <alignment horizontal="center" vertical="center" wrapText="1"/>
    </xf>
    <xf numFmtId="0" fontId="45" fillId="12" borderId="11" xfId="0" applyFont="1" applyFill="1" applyBorder="1" applyAlignment="1">
      <alignment horizontal="center" vertical="center" wrapText="1"/>
    </xf>
    <xf numFmtId="0" fontId="24" fillId="6" borderId="42" xfId="0" applyFont="1" applyFill="1" applyBorder="1" applyAlignment="1">
      <alignment horizontal="center"/>
    </xf>
    <xf numFmtId="0" fontId="24" fillId="6" borderId="43" xfId="0" applyFont="1" applyFill="1" applyBorder="1" applyAlignment="1">
      <alignment horizontal="center"/>
    </xf>
    <xf numFmtId="0" fontId="25" fillId="0" borderId="23" xfId="0" applyFont="1" applyFill="1" applyBorder="1" applyAlignment="1">
      <alignment horizontal="center"/>
    </xf>
    <xf numFmtId="0" fontId="25" fillId="0" borderId="44" xfId="0" applyFont="1" applyFill="1" applyBorder="1" applyAlignment="1">
      <alignment horizontal="center"/>
    </xf>
    <xf numFmtId="0" fontId="14" fillId="12" borderId="7" xfId="0" applyFont="1" applyFill="1" applyBorder="1" applyAlignment="1">
      <alignment horizontal="center"/>
    </xf>
    <xf numFmtId="0" fontId="14" fillId="12" borderId="5" xfId="0" applyFont="1" applyFill="1" applyBorder="1" applyAlignment="1">
      <alignment horizontal="center"/>
    </xf>
    <xf numFmtId="0" fontId="14" fillId="12" borderId="6" xfId="0" applyFont="1" applyFill="1" applyBorder="1" applyAlignment="1">
      <alignment horizontal="center"/>
    </xf>
    <xf numFmtId="0" fontId="9" fillId="12" borderId="36" xfId="0" applyFont="1" applyFill="1" applyBorder="1" applyAlignment="1">
      <alignment horizontal="center"/>
    </xf>
    <xf numFmtId="0" fontId="9" fillId="12" borderId="30" xfId="0" applyFont="1" applyFill="1" applyBorder="1" applyAlignment="1">
      <alignment horizontal="center"/>
    </xf>
    <xf numFmtId="0" fontId="9" fillId="12" borderId="14" xfId="0" applyFont="1" applyFill="1" applyBorder="1" applyAlignment="1">
      <alignment horizontal="center"/>
    </xf>
    <xf numFmtId="164" fontId="29" fillId="4" borderId="13" xfId="2" applyNumberFormat="1" applyFont="1" applyFill="1" applyBorder="1" applyAlignment="1">
      <alignment horizontal="center" vertical="center"/>
    </xf>
    <xf numFmtId="164" fontId="29" fillId="4" borderId="17" xfId="2" applyNumberFormat="1" applyFont="1" applyFill="1" applyBorder="1" applyAlignment="1">
      <alignment horizontal="center" vertical="center"/>
    </xf>
    <xf numFmtId="0" fontId="12" fillId="12" borderId="34" xfId="0" applyFont="1" applyFill="1" applyBorder="1" applyAlignment="1">
      <alignment horizontal="center"/>
    </xf>
    <xf numFmtId="0" fontId="12" fillId="12" borderId="29" xfId="0" applyFont="1" applyFill="1" applyBorder="1" applyAlignment="1">
      <alignment horizontal="center"/>
    </xf>
    <xf numFmtId="0" fontId="12" fillId="12" borderId="35" xfId="0" applyFont="1" applyFill="1" applyBorder="1" applyAlignment="1">
      <alignment horizontal="center"/>
    </xf>
    <xf numFmtId="0" fontId="25" fillId="0" borderId="40" xfId="0" applyFont="1" applyFill="1" applyBorder="1" applyAlignment="1">
      <alignment horizontal="center"/>
    </xf>
    <xf numFmtId="0" fontId="25" fillId="0" borderId="45" xfId="0" applyFont="1" applyFill="1" applyBorder="1" applyAlignment="1">
      <alignment horizontal="center"/>
    </xf>
    <xf numFmtId="164" fontId="21" fillId="0" borderId="46" xfId="0" applyNumberFormat="1" applyFont="1" applyFill="1" applyBorder="1" applyAlignment="1">
      <alignment horizontal="center"/>
    </xf>
    <xf numFmtId="164" fontId="21" fillId="0" borderId="45" xfId="0" applyNumberFormat="1" applyFont="1" applyFill="1" applyBorder="1" applyAlignment="1">
      <alignment horizontal="center"/>
    </xf>
    <xf numFmtId="0" fontId="15" fillId="12" borderId="0" xfId="2" applyFont="1" applyFill="1" applyBorder="1" applyAlignment="1" applyProtection="1">
      <alignment horizontal="center" wrapText="1"/>
    </xf>
    <xf numFmtId="0" fontId="17" fillId="15" borderId="36" xfId="2" applyNumberFormat="1" applyFont="1" applyFill="1" applyBorder="1" applyAlignment="1" applyProtection="1">
      <alignment horizontal="center" vertical="center"/>
    </xf>
    <xf numFmtId="0" fontId="17" fillId="15" borderId="14" xfId="2" applyNumberFormat="1" applyFont="1" applyFill="1" applyBorder="1" applyAlignment="1" applyProtection="1">
      <alignment horizontal="center" vertical="center"/>
    </xf>
    <xf numFmtId="164" fontId="21" fillId="0" borderId="36" xfId="2" applyNumberFormat="1" applyFont="1" applyFill="1" applyBorder="1" applyAlignment="1">
      <alignment horizontal="center" vertical="center"/>
    </xf>
    <xf numFmtId="164" fontId="21" fillId="0" borderId="14" xfId="2" applyNumberFormat="1" applyFont="1" applyFill="1" applyBorder="1" applyAlignment="1">
      <alignment horizontal="center" vertical="center"/>
    </xf>
    <xf numFmtId="164" fontId="21" fillId="0" borderId="13" xfId="2" applyNumberFormat="1" applyFont="1" applyFill="1" applyBorder="1" applyAlignment="1">
      <alignment horizontal="center" vertical="center"/>
    </xf>
    <xf numFmtId="164" fontId="21" fillId="0" borderId="41" xfId="2" applyNumberFormat="1" applyFont="1" applyFill="1" applyBorder="1" applyAlignment="1">
      <alignment horizontal="center" vertical="center"/>
    </xf>
    <xf numFmtId="164" fontId="21" fillId="0" borderId="19" xfId="2" applyNumberFormat="1" applyFont="1" applyFill="1" applyBorder="1" applyAlignment="1">
      <alignment horizontal="center" vertical="center"/>
    </xf>
    <xf numFmtId="164" fontId="21" fillId="0" borderId="18" xfId="2" applyNumberFormat="1" applyFont="1" applyFill="1" applyBorder="1" applyAlignment="1">
      <alignment horizontal="center" vertical="center"/>
    </xf>
    <xf numFmtId="0" fontId="33" fillId="0" borderId="0" xfId="0" applyFont="1" applyFill="1" applyBorder="1" applyAlignment="1">
      <alignment horizontal="center" vertical="center" wrapText="1"/>
    </xf>
    <xf numFmtId="0" fontId="11" fillId="5" borderId="0" xfId="0" applyFont="1" applyFill="1" applyBorder="1" applyAlignment="1">
      <alignment horizontal="center" vertical="center"/>
    </xf>
    <xf numFmtId="0" fontId="21" fillId="0" borderId="34"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5" xfId="0" applyFont="1" applyBorder="1" applyAlignment="1">
      <alignment horizontal="center" vertical="center" wrapText="1"/>
    </xf>
    <xf numFmtId="9" fontId="12" fillId="12" borderId="7" xfId="3" applyFont="1" applyFill="1" applyBorder="1" applyAlignment="1">
      <alignment horizontal="center"/>
    </xf>
    <xf numFmtId="9" fontId="12" fillId="12" borderId="6" xfId="3" applyFont="1" applyFill="1" applyBorder="1" applyAlignment="1">
      <alignment horizontal="center"/>
    </xf>
    <xf numFmtId="9" fontId="12" fillId="12" borderId="9" xfId="3" applyFont="1" applyFill="1" applyBorder="1" applyAlignment="1">
      <alignment horizontal="center"/>
    </xf>
    <xf numFmtId="9" fontId="12" fillId="12" borderId="11" xfId="3" applyFont="1" applyFill="1" applyBorder="1" applyAlignment="1">
      <alignment horizontal="center"/>
    </xf>
    <xf numFmtId="0" fontId="15" fillId="12" borderId="8" xfId="2" applyFont="1" applyFill="1" applyBorder="1" applyAlignment="1" applyProtection="1">
      <alignment horizontal="center" wrapText="1"/>
    </xf>
    <xf numFmtId="0" fontId="11" fillId="5" borderId="40" xfId="0" applyFont="1" applyFill="1" applyBorder="1" applyAlignment="1" applyProtection="1">
      <alignment horizontal="center" vertical="center"/>
      <protection locked="0"/>
    </xf>
    <xf numFmtId="0" fontId="11" fillId="5" borderId="41" xfId="0" applyFont="1" applyFill="1" applyBorder="1" applyAlignment="1" applyProtection="1">
      <alignment horizontal="center" vertical="center"/>
      <protection locked="0"/>
    </xf>
    <xf numFmtId="0" fontId="11" fillId="5" borderId="47" xfId="0" applyFont="1" applyFill="1" applyBorder="1" applyAlignment="1" applyProtection="1">
      <alignment horizontal="center" vertical="center"/>
      <protection locked="0"/>
    </xf>
    <xf numFmtId="0" fontId="31" fillId="0" borderId="36"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42" fillId="0" borderId="0" xfId="0" applyFont="1" applyAlignment="1" applyProtection="1">
      <alignment horizontal="left" vertical="center" wrapText="1"/>
    </xf>
    <xf numFmtId="0" fontId="44" fillId="0" borderId="0" xfId="0" applyFont="1" applyAlignment="1" applyProtection="1">
      <alignment horizontal="center" vertical="center"/>
    </xf>
    <xf numFmtId="0" fontId="40" fillId="0" borderId="0" xfId="0" applyFont="1" applyAlignment="1" applyProtection="1">
      <alignment horizontal="left" vertical="center" wrapText="1"/>
    </xf>
    <xf numFmtId="0" fontId="40" fillId="0" borderId="0" xfId="0" applyFont="1" applyAlignment="1" applyProtection="1">
      <alignment vertical="center" wrapText="1"/>
    </xf>
    <xf numFmtId="0" fontId="38" fillId="0" borderId="40" xfId="0" applyFont="1" applyBorder="1" applyAlignment="1" applyProtection="1">
      <alignment vertical="center" wrapText="1"/>
    </xf>
    <xf numFmtId="0" fontId="38" fillId="0" borderId="41" xfId="0" applyFont="1" applyBorder="1" applyAlignment="1" applyProtection="1">
      <alignment vertical="center" wrapText="1"/>
    </xf>
    <xf numFmtId="0" fontId="38" fillId="0" borderId="47" xfId="0" applyFont="1" applyBorder="1" applyAlignment="1" applyProtection="1">
      <alignment vertical="center" wrapText="1"/>
    </xf>
    <xf numFmtId="0" fontId="40" fillId="0" borderId="40" xfId="0" applyFont="1" applyBorder="1" applyAlignment="1" applyProtection="1">
      <alignment vertical="center" wrapText="1"/>
    </xf>
    <xf numFmtId="0" fontId="40" fillId="0" borderId="41" xfId="0" applyFont="1" applyBorder="1" applyAlignment="1" applyProtection="1">
      <alignment vertical="center" wrapText="1"/>
    </xf>
    <xf numFmtId="0" fontId="40" fillId="0" borderId="47" xfId="0" applyFont="1" applyBorder="1" applyAlignment="1" applyProtection="1">
      <alignment vertical="center" wrapText="1"/>
    </xf>
    <xf numFmtId="0" fontId="46" fillId="0" borderId="0" xfId="1" applyFont="1" applyAlignment="1" applyProtection="1">
      <alignment vertical="center"/>
    </xf>
    <xf numFmtId="0" fontId="40" fillId="0" borderId="0" xfId="0" applyFont="1" applyAlignment="1" applyProtection="1">
      <alignment vertical="center"/>
    </xf>
    <xf numFmtId="0" fontId="0" fillId="9" borderId="49" xfId="0" applyFill="1" applyBorder="1" applyAlignment="1">
      <alignment horizontal="center" vertical="center" textRotation="255"/>
    </xf>
    <xf numFmtId="0" fontId="0" fillId="8" borderId="49" xfId="0" applyFill="1" applyBorder="1" applyAlignment="1">
      <alignment horizontal="center" vertical="center" textRotation="255" wrapText="1"/>
    </xf>
    <xf numFmtId="0" fontId="37" fillId="18" borderId="0" xfId="6" applyFill="1" applyAlignment="1">
      <alignment horizontal="left" vertical="center"/>
    </xf>
    <xf numFmtId="0" fontId="3" fillId="18" borderId="0" xfId="0" applyFont="1" applyFill="1" applyAlignment="1">
      <alignment horizontal="left" vertical="center"/>
    </xf>
    <xf numFmtId="0" fontId="37" fillId="16" borderId="0" xfId="6" applyFill="1" applyAlignment="1">
      <alignment horizontal="left" vertical="center"/>
    </xf>
    <xf numFmtId="0" fontId="3" fillId="16" borderId="0" xfId="0" applyFont="1" applyFill="1" applyAlignment="1">
      <alignment horizontal="left" vertical="center"/>
    </xf>
  </cellXfs>
  <cellStyles count="7">
    <cellStyle name="Hyperlink" xfId="1" builtinId="8"/>
    <cellStyle name="Hyperlink 2" xfId="6" xr:uid="{00000000-0005-0000-0000-000001000000}"/>
    <cellStyle name="Normal" xfId="0" builtinId="0"/>
    <cellStyle name="Normal 2" xfId="5" xr:uid="{00000000-0005-0000-0000-000003000000}"/>
    <cellStyle name="Normal 3" xfId="4" xr:uid="{00000000-0005-0000-0000-000004000000}"/>
    <cellStyle name="Normal_CTL RR 2004 1" xfId="2" xr:uid="{00000000-0005-0000-0000-000005000000}"/>
    <cellStyle name="Percent" xfId="3" builtinId="5"/>
  </cellStyles>
  <dxfs count="43">
    <dxf>
      <font>
        <color theme="0"/>
      </font>
    </dxf>
    <dxf>
      <font>
        <condense val="0"/>
        <extend val="0"/>
        <color auto="1"/>
      </font>
      <fill>
        <patternFill>
          <bgColor indexed="41"/>
        </patternFill>
      </fill>
    </dxf>
    <dxf>
      <font>
        <condense val="0"/>
        <extend val="0"/>
        <color indexed="52"/>
      </font>
      <fill>
        <patternFill>
          <bgColor indexed="52"/>
        </patternFill>
      </fill>
    </dxf>
    <dxf>
      <font>
        <condense val="0"/>
        <extend val="0"/>
        <color indexed="22"/>
      </font>
      <fill>
        <patternFill>
          <bgColor indexed="22"/>
        </patternFill>
      </fill>
    </dxf>
    <dxf>
      <font>
        <condense val="0"/>
        <extend val="0"/>
        <color auto="1"/>
      </font>
      <fill>
        <patternFill>
          <bgColor indexed="41"/>
        </patternFill>
      </fill>
    </dxf>
    <dxf>
      <font>
        <condense val="0"/>
        <extend val="0"/>
        <color indexed="52"/>
      </font>
      <fill>
        <patternFill>
          <bgColor indexed="52"/>
        </patternFill>
      </fill>
    </dxf>
    <dxf>
      <font>
        <condense val="0"/>
        <extend val="0"/>
        <color indexed="22"/>
      </font>
      <fill>
        <patternFill>
          <bgColor indexed="22"/>
        </patternFill>
      </fill>
    </dxf>
    <dxf>
      <font>
        <condense val="0"/>
        <extend val="0"/>
        <color auto="1"/>
      </font>
      <fill>
        <patternFill>
          <bgColor indexed="41"/>
        </patternFill>
      </fill>
    </dxf>
    <dxf>
      <font>
        <condense val="0"/>
        <extend val="0"/>
        <color indexed="52"/>
      </font>
      <fill>
        <patternFill>
          <bgColor indexed="52"/>
        </patternFill>
      </fill>
    </dxf>
    <dxf>
      <font>
        <condense val="0"/>
        <extend val="0"/>
        <color indexed="22"/>
      </font>
      <fill>
        <patternFill>
          <bgColor indexed="22"/>
        </patternFill>
      </fill>
    </dxf>
    <dxf>
      <font>
        <condense val="0"/>
        <extend val="0"/>
        <color auto="1"/>
      </font>
      <fill>
        <patternFill patternType="none">
          <bgColor indexed="65"/>
        </patternFill>
      </fill>
    </dxf>
    <dxf>
      <font>
        <condense val="0"/>
        <extend val="0"/>
        <color auto="1"/>
      </font>
      <fill>
        <patternFill>
          <bgColor indexed="46"/>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indexed="52"/>
      </font>
      <fill>
        <patternFill>
          <bgColor indexed="52"/>
        </patternFill>
      </fill>
    </dxf>
    <dxf>
      <font>
        <condense val="0"/>
        <extend val="0"/>
        <color auto="1"/>
      </font>
      <fill>
        <patternFill>
          <bgColor indexed="41"/>
        </patternFill>
      </fill>
    </dxf>
    <dxf>
      <font>
        <condense val="0"/>
        <extend val="0"/>
        <color indexed="52"/>
      </font>
      <fill>
        <patternFill>
          <bgColor indexed="52"/>
        </patternFill>
      </fill>
    </dxf>
    <dxf>
      <font>
        <condense val="0"/>
        <extend val="0"/>
        <color indexed="22"/>
      </font>
      <fill>
        <patternFill>
          <bgColor indexed="22"/>
        </patternFill>
      </fill>
    </dxf>
    <dxf>
      <font>
        <condense val="0"/>
        <extend val="0"/>
        <color auto="1"/>
      </font>
      <fill>
        <patternFill>
          <bgColor indexed="41"/>
        </patternFill>
      </fill>
    </dxf>
    <dxf>
      <font>
        <condense val="0"/>
        <extend val="0"/>
        <color indexed="52"/>
      </font>
      <fill>
        <patternFill>
          <bgColor indexed="52"/>
        </patternFill>
      </fill>
    </dxf>
    <dxf>
      <font>
        <condense val="0"/>
        <extend val="0"/>
        <color indexed="22"/>
      </font>
      <fill>
        <patternFill>
          <bgColor indexed="22"/>
        </patternFill>
      </fill>
    </dxf>
    <dxf>
      <font>
        <condense val="0"/>
        <extend val="0"/>
        <color auto="1"/>
      </font>
      <fill>
        <patternFill>
          <bgColor indexed="41"/>
        </patternFill>
      </fill>
    </dxf>
    <dxf>
      <font>
        <condense val="0"/>
        <extend val="0"/>
        <color indexed="52"/>
      </font>
      <fill>
        <patternFill>
          <bgColor indexed="52"/>
        </patternFill>
      </fill>
    </dxf>
    <dxf>
      <font>
        <condense val="0"/>
        <extend val="0"/>
        <color indexed="22"/>
      </font>
      <fill>
        <patternFill>
          <bgColor indexed="22"/>
        </patternFill>
      </fill>
    </dxf>
    <dxf>
      <font>
        <condense val="0"/>
        <extend val="0"/>
        <color auto="1"/>
      </font>
      <fill>
        <patternFill>
          <bgColor indexed="41"/>
        </patternFill>
      </fill>
    </dxf>
    <dxf>
      <font>
        <condense val="0"/>
        <extend val="0"/>
        <color indexed="52"/>
      </font>
      <fill>
        <patternFill>
          <bgColor indexed="52"/>
        </patternFill>
      </fill>
    </dxf>
    <dxf>
      <font>
        <condense val="0"/>
        <extend val="0"/>
        <color indexed="22"/>
      </font>
      <fill>
        <patternFill>
          <bgColor indexed="22"/>
        </patternFill>
      </fill>
    </dxf>
    <dxf>
      <font>
        <condense val="0"/>
        <extend val="0"/>
        <color auto="1"/>
      </font>
      <fill>
        <patternFill>
          <bgColor indexed="41"/>
        </patternFill>
      </fill>
    </dxf>
    <dxf>
      <font>
        <condense val="0"/>
        <extend val="0"/>
        <color indexed="52"/>
      </font>
      <fill>
        <patternFill>
          <bgColor indexed="52"/>
        </patternFill>
      </fill>
    </dxf>
    <dxf>
      <font>
        <condense val="0"/>
        <extend val="0"/>
        <color indexed="22"/>
      </font>
      <fill>
        <patternFill>
          <bgColor indexed="22"/>
        </patternFill>
      </fill>
    </dxf>
    <dxf>
      <font>
        <condense val="0"/>
        <extend val="0"/>
        <color auto="1"/>
      </font>
      <fill>
        <patternFill>
          <bgColor indexed="41"/>
        </patternFill>
      </fill>
    </dxf>
    <dxf>
      <font>
        <condense val="0"/>
        <extend val="0"/>
        <color indexed="52"/>
      </font>
      <fill>
        <patternFill>
          <bgColor indexed="52"/>
        </patternFill>
      </fill>
    </dxf>
    <dxf>
      <font>
        <condense val="0"/>
        <extend val="0"/>
        <color indexed="22"/>
      </font>
      <fill>
        <patternFill>
          <bgColor indexed="22"/>
        </patternFill>
      </fill>
    </dxf>
    <dxf>
      <font>
        <condense val="0"/>
        <extend val="0"/>
        <color auto="1"/>
      </font>
      <fill>
        <patternFill>
          <bgColor indexed="41"/>
        </patternFill>
      </fill>
    </dxf>
    <dxf>
      <font>
        <condense val="0"/>
        <extend val="0"/>
        <color indexed="52"/>
      </font>
      <fill>
        <patternFill>
          <bgColor indexed="52"/>
        </patternFill>
      </fill>
    </dxf>
    <dxf>
      <font>
        <condense val="0"/>
        <extend val="0"/>
        <color indexed="22"/>
      </font>
      <fill>
        <patternFill>
          <bgColor indexed="22"/>
        </patternFill>
      </fill>
    </dxf>
    <dxf>
      <font>
        <condense val="0"/>
        <extend val="0"/>
        <color auto="1"/>
      </font>
      <fill>
        <patternFill>
          <bgColor indexed="41"/>
        </patternFill>
      </fill>
    </dxf>
    <dxf>
      <font>
        <condense val="0"/>
        <extend val="0"/>
        <color indexed="52"/>
      </font>
      <fill>
        <patternFill>
          <bgColor indexed="52"/>
        </patternFill>
      </fill>
    </dxf>
    <dxf>
      <font>
        <condense val="0"/>
        <extend val="0"/>
        <color indexed="22"/>
      </font>
      <fill>
        <patternFill>
          <bgColor indexed="22"/>
        </patternFill>
      </fill>
    </dxf>
    <dxf>
      <font>
        <condense val="0"/>
        <extend val="0"/>
        <color auto="1"/>
      </font>
      <fill>
        <patternFill>
          <bgColor indexed="41"/>
        </patternFill>
      </fill>
    </dxf>
    <dxf>
      <font>
        <condense val="0"/>
        <extend val="0"/>
        <color indexed="52"/>
      </font>
      <fill>
        <patternFill>
          <bgColor indexed="52"/>
        </patternFill>
      </fill>
    </dxf>
    <dxf>
      <font>
        <condense val="0"/>
        <extend val="0"/>
        <color indexed="22"/>
      </font>
      <fill>
        <patternFill>
          <bgColor indexed="22"/>
        </patternFill>
      </fill>
    </dxf>
    <dxf>
      <font>
        <condense val="0"/>
        <extend val="0"/>
        <color indexed="8"/>
      </font>
      <fill>
        <patternFill>
          <bgColor indexed="41"/>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FFE384"/>
      <rgbColor rgb="00FF8080"/>
      <rgbColor rgb="000066CC"/>
      <rgbColor rgb="00D8F96F"/>
      <rgbColor rgb="00000080"/>
      <rgbColor rgb="00E31B23"/>
      <rgbColor rgb="00008752"/>
      <rgbColor rgb="0061116A"/>
      <rgbColor rgb="00800080"/>
      <rgbColor rgb="00FFB64B"/>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63524"/>
      <color rgb="FFFFFFCC"/>
      <color rgb="FFFFFF99"/>
      <color rgb="FF009246"/>
      <color rgb="FFD62138"/>
      <color rgb="FF00529F"/>
      <color rgb="FFFFD700"/>
      <color rgb="FFCC99FF"/>
      <color rgb="FFCE2B37"/>
      <color rgb="FF6F2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activeX/activeX3.xml><?xml version="1.0" encoding="utf-8"?>
<ax:ocx xmlns:ax="http://schemas.microsoft.com/office/2006/activeX" xmlns:r="http://schemas.openxmlformats.org/officeDocument/2006/relationships" ax:classid="{D7053240-CE69-11CD-A777-00DD01143C57}" r:id="rId1"/>
</file>

<file path=xl/drawings/_rels/drawing1.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1343378</xdr:colOff>
      <xdr:row>0</xdr:row>
      <xdr:rowOff>65792</xdr:rowOff>
    </xdr:from>
    <xdr:to>
      <xdr:col>12</xdr:col>
      <xdr:colOff>298803</xdr:colOff>
      <xdr:row>1</xdr:row>
      <xdr:rowOff>46742</xdr:rowOff>
    </xdr:to>
    <xdr:pic>
      <xdr:nvPicPr>
        <xdr:cNvPr id="1026" name="Picture 2" descr="CPS_logo_colour">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18878" y="65792"/>
          <a:ext cx="504119" cy="633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640080</xdr:colOff>
          <xdr:row>32</xdr:row>
          <xdr:rowOff>60960</xdr:rowOff>
        </xdr:from>
        <xdr:to>
          <xdr:col>3</xdr:col>
          <xdr:colOff>236220</xdr:colOff>
          <xdr:row>33</xdr:row>
          <xdr:rowOff>99060</xdr:rowOff>
        </xdr:to>
        <xdr:sp macro="" textlink="">
          <xdr:nvSpPr>
            <xdr:cNvPr id="1031" name="CommandButton1"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6</xdr:row>
          <xdr:rowOff>99060</xdr:rowOff>
        </xdr:from>
        <xdr:to>
          <xdr:col>11</xdr:col>
          <xdr:colOff>1539240</xdr:colOff>
          <xdr:row>7</xdr:row>
          <xdr:rowOff>175260</xdr:rowOff>
        </xdr:to>
        <xdr:sp macro="" textlink="">
          <xdr:nvSpPr>
            <xdr:cNvPr id="1038" name="CommandButton3"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xdr:colOff>
          <xdr:row>4</xdr:row>
          <xdr:rowOff>114300</xdr:rowOff>
        </xdr:from>
        <xdr:to>
          <xdr:col>11</xdr:col>
          <xdr:colOff>1524000</xdr:colOff>
          <xdr:row>5</xdr:row>
          <xdr:rowOff>220980</xdr:rowOff>
        </xdr:to>
        <xdr:sp macro="" textlink="">
          <xdr:nvSpPr>
            <xdr:cNvPr id="1039" name="CommandButton4"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twoCellAnchor>
    <xdr:from>
      <xdr:col>5</xdr:col>
      <xdr:colOff>841374</xdr:colOff>
      <xdr:row>3</xdr:row>
      <xdr:rowOff>160020</xdr:rowOff>
    </xdr:from>
    <xdr:to>
      <xdr:col>9</xdr:col>
      <xdr:colOff>55562</xdr:colOff>
      <xdr:row>5</xdr:row>
      <xdr:rowOff>79376</xdr:rowOff>
    </xdr:to>
    <xdr:sp macro="" textlink="">
      <xdr:nvSpPr>
        <xdr:cNvPr id="11" name="Text Box 1">
          <a:extLst>
            <a:ext uri="{FF2B5EF4-FFF2-40B4-BE49-F238E27FC236}">
              <a16:creationId xmlns:a16="http://schemas.microsoft.com/office/drawing/2014/main" id="{00000000-0008-0000-0000-00000B000000}"/>
            </a:ext>
          </a:extLst>
        </xdr:cNvPr>
        <xdr:cNvSpPr txBox="1"/>
      </xdr:nvSpPr>
      <xdr:spPr>
        <a:xfrm>
          <a:off x="3912234" y="1158240"/>
          <a:ext cx="2208848" cy="285116"/>
        </a:xfrm>
        <a:prstGeom prst="rect">
          <a:avLst/>
        </a:prstGeom>
        <a:noFill/>
        <a:ln>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GB" sz="1200" b="1" i="0" spc="75">
              <a:solidFill>
                <a:schemeClr val="tx1"/>
              </a:solidFill>
              <a:effectLst>
                <a:reflection blurRad="6350" stA="55000" endA="300" endPos="45500" dir="5400000" sy="-100000" algn="bl"/>
              </a:effectLst>
              <a:latin typeface="+mn-lt"/>
              <a:ea typeface="Times New Roman"/>
              <a:cs typeface="Times New Roman"/>
            </a:rPr>
            <a:t>Time Limits</a:t>
          </a:r>
          <a:endParaRPr lang="en-GB" sz="1200" i="0" spc="75">
            <a:solidFill>
              <a:schemeClr val="tx1"/>
            </a:solidFill>
            <a:effectLst/>
            <a:latin typeface="+mn-lt"/>
            <a:ea typeface="Times New Roman"/>
            <a:cs typeface="Times New Roman"/>
          </a:endParaRPr>
        </a:p>
      </xdr:txBody>
    </xdr:sp>
    <xdr:clientData/>
  </xdr:twoCellAnchor>
  <xdr:twoCellAnchor>
    <xdr:from>
      <xdr:col>5</xdr:col>
      <xdr:colOff>952114</xdr:colOff>
      <xdr:row>16</xdr:row>
      <xdr:rowOff>102992</xdr:rowOff>
    </xdr:from>
    <xdr:to>
      <xdr:col>8</xdr:col>
      <xdr:colOff>459989</xdr:colOff>
      <xdr:row>18</xdr:row>
      <xdr:rowOff>110929</xdr:rowOff>
    </xdr:to>
    <xdr:sp macro="" textlink="">
      <xdr:nvSpPr>
        <xdr:cNvPr id="12" name="Text Box 1">
          <a:extLst>
            <a:ext uri="{FF2B5EF4-FFF2-40B4-BE49-F238E27FC236}">
              <a16:creationId xmlns:a16="http://schemas.microsoft.com/office/drawing/2014/main" id="{00000000-0008-0000-0000-00000C000000}"/>
            </a:ext>
          </a:extLst>
        </xdr:cNvPr>
        <xdr:cNvSpPr txBox="1"/>
      </xdr:nvSpPr>
      <xdr:spPr>
        <a:xfrm>
          <a:off x="4010955" y="2209333"/>
          <a:ext cx="2001412" cy="340925"/>
        </a:xfrm>
        <a:prstGeom prst="rect">
          <a:avLst/>
        </a:prstGeom>
        <a:noFill/>
        <a:ln>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GB" sz="1200" b="0" i="0" spc="75">
              <a:solidFill>
                <a:schemeClr val="tx1"/>
              </a:solidFill>
              <a:effectLst>
                <a:innerShdw blurRad="63500" dist="50800" dir="2700000">
                  <a:prstClr val="black">
                    <a:alpha val="50000"/>
                  </a:prstClr>
                </a:innerShdw>
              </a:effectLst>
              <a:latin typeface="+mn-lt"/>
              <a:ea typeface="Times New Roman"/>
              <a:cs typeface="Mongolian Baiti" panose="03000500000000000000" pitchFamily="66" charset="0"/>
            </a:rPr>
            <a:t>Amended</a:t>
          </a:r>
          <a:r>
            <a:rPr lang="en-GB" sz="1200" b="0" i="0" spc="75">
              <a:solidFill>
                <a:schemeClr val="bg1"/>
              </a:solidFill>
              <a:effectLst>
                <a:innerShdw blurRad="63500" dist="50800" dir="2700000">
                  <a:prstClr val="black">
                    <a:alpha val="50000"/>
                  </a:prstClr>
                </a:innerShdw>
              </a:effectLst>
              <a:latin typeface="+mn-lt"/>
              <a:ea typeface="Times New Roman"/>
              <a:cs typeface="Mongolian Baiti" panose="03000500000000000000" pitchFamily="66" charset="0"/>
            </a:rPr>
            <a:t> </a:t>
          </a:r>
          <a:r>
            <a:rPr lang="en-GB" sz="1200" b="0" i="0" spc="75">
              <a:solidFill>
                <a:schemeClr val="tx1"/>
              </a:solidFill>
              <a:effectLst>
                <a:innerShdw blurRad="63500" dist="50800" dir="2700000">
                  <a:prstClr val="black">
                    <a:alpha val="50000"/>
                  </a:prstClr>
                </a:innerShdw>
              </a:effectLst>
              <a:latin typeface="+mn-lt"/>
              <a:ea typeface="Times New Roman"/>
              <a:cs typeface="Mongolian Baiti" panose="03000500000000000000" pitchFamily="66" charset="0"/>
            </a:rPr>
            <a:t>Dates</a:t>
          </a:r>
        </a:p>
      </xdr:txBody>
    </xdr:sp>
    <xdr:clientData/>
  </xdr:twoCellAnchor>
  <xdr:twoCellAnchor>
    <xdr:from>
      <xdr:col>1</xdr:col>
      <xdr:colOff>28222</xdr:colOff>
      <xdr:row>0</xdr:row>
      <xdr:rowOff>52917</xdr:rowOff>
    </xdr:from>
    <xdr:to>
      <xdr:col>11</xdr:col>
      <xdr:colOff>1119188</xdr:colOff>
      <xdr:row>0</xdr:row>
      <xdr:rowOff>601927</xdr:rowOff>
    </xdr:to>
    <xdr:sp macro="" textlink="">
      <xdr:nvSpPr>
        <xdr:cNvPr id="16" name="Text Box 1">
          <a:extLst>
            <a:ext uri="{FF2B5EF4-FFF2-40B4-BE49-F238E27FC236}">
              <a16:creationId xmlns:a16="http://schemas.microsoft.com/office/drawing/2014/main" id="{00000000-0008-0000-0000-000010000000}"/>
            </a:ext>
          </a:extLst>
        </xdr:cNvPr>
        <xdr:cNvSpPr txBox="1"/>
      </xdr:nvSpPr>
      <xdr:spPr>
        <a:xfrm>
          <a:off x="169333" y="52917"/>
          <a:ext cx="8125355" cy="549010"/>
        </a:xfrm>
        <a:prstGeom prst="rect">
          <a:avLst/>
        </a:prstGeom>
        <a:solidFill>
          <a:srgbClr val="D63524"/>
        </a:solidFill>
        <a:ln w="15875">
          <a:solidFill>
            <a:schemeClr val="tx2"/>
          </a:solidFill>
        </a:ln>
        <a:effectLst/>
      </xdr:spPr>
      <xdr:txBody>
        <a:bodyPr rot="0" spcFirstLastPara="0" vert="horz" wrap="square" lIns="91440" tIns="45720" rIns="91440" bIns="45720" numCol="1" spcCol="0" rtlCol="0" fromWordArt="0" anchor="t" anchorCtr="0" forceAA="0" compatLnSpc="1">
          <a:prstTxWarp prst="textNoShape">
            <a:avLst/>
          </a:prstTxWarp>
          <a:noAutofit/>
          <a:scene3d>
            <a:camera prst="orthographicFront"/>
            <a:lightRig rig="soft" dir="t">
              <a:rot lat="0" lon="0" rev="10800000"/>
            </a:lightRig>
          </a:scene3d>
          <a:sp3d>
            <a:bevelT w="27940" h="12700"/>
            <a:contourClr>
              <a:srgbClr val="DDDDDD"/>
            </a:contourClr>
          </a:sp3d>
        </a:bodyPr>
        <a:lstStyle/>
        <a:p>
          <a:pPr algn="ctr">
            <a:spcAft>
              <a:spcPts val="0"/>
            </a:spcAft>
          </a:pPr>
          <a:r>
            <a:rPr lang="en-GB" sz="1800" b="1" i="0" u="none" cap="none" spc="150">
              <a:ln w="11430"/>
              <a:solidFill>
                <a:srgbClr val="F8F8F8"/>
              </a:solidFill>
              <a:effectLst>
                <a:outerShdw blurRad="25400" algn="tl" rotWithShape="0">
                  <a:srgbClr val="000000">
                    <a:alpha val="43000"/>
                  </a:srgbClr>
                </a:outerShdw>
              </a:effectLst>
              <a:latin typeface="+mn-lt"/>
              <a:ea typeface="Times New Roman"/>
              <a:cs typeface="Times New Roman"/>
            </a:rPr>
            <a:t>CPS Custody Time Limit Calculator </a:t>
          </a:r>
          <a:r>
            <a:rPr lang="en-GB" sz="1800" b="1" i="0" u="sng" cap="none" spc="150">
              <a:ln w="11430"/>
              <a:solidFill>
                <a:srgbClr val="F8F8F8"/>
              </a:solidFill>
              <a:effectLst>
                <a:outerShdw blurRad="25400" algn="tl" rotWithShape="0">
                  <a:srgbClr val="000000">
                    <a:alpha val="43000"/>
                  </a:srgbClr>
                </a:outerShdw>
              </a:effectLst>
              <a:latin typeface="+mn-lt"/>
              <a:ea typeface="Times New Roman"/>
              <a:cs typeface="Times New Roman"/>
            </a:rPr>
            <a:t>2020</a:t>
          </a:r>
        </a:p>
        <a:p>
          <a:pPr algn="ctr">
            <a:spcAft>
              <a:spcPts val="0"/>
            </a:spcAft>
          </a:pPr>
          <a:r>
            <a:rPr lang="en-GB" sz="1400" b="1" i="1" u="none" cap="none" spc="150">
              <a:ln w="11430"/>
              <a:solidFill>
                <a:schemeClr val="bg1"/>
              </a:solidFill>
              <a:effectLst>
                <a:outerShdw blurRad="25400" algn="tl" rotWithShape="0">
                  <a:srgbClr val="000000">
                    <a:alpha val="43000"/>
                  </a:srgbClr>
                </a:outerShdw>
              </a:effectLst>
              <a:latin typeface="+mn-lt"/>
              <a:ea typeface="Times New Roman"/>
              <a:cs typeface="Times New Roman"/>
            </a:rPr>
            <a:t>(Only to be used for 1st Custody Remand dates on or after 28th September 2020)</a:t>
          </a:r>
          <a:endParaRPr lang="en-GB" sz="2000" b="1" i="1" u="none" cap="none" spc="150">
            <a:ln w="11430"/>
            <a:solidFill>
              <a:schemeClr val="bg1"/>
            </a:solidFill>
            <a:effectLst>
              <a:outerShdw blurRad="25400" algn="tl" rotWithShape="0">
                <a:srgbClr val="000000">
                  <a:alpha val="43000"/>
                </a:srgbClr>
              </a:outerShdw>
            </a:effectLst>
            <a:latin typeface="+mn-lt"/>
            <a:ea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mplianceandAssuranceTeam@cps.gov.uk" TargetMode="External"/><Relationship Id="rId1" Type="http://schemas.openxmlformats.org/officeDocument/2006/relationships/hyperlink" Target="mailto:ComplianceandAssurranceTeam@cps.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publicholidays.co.uk/england/2021-dates/" TargetMode="External"/><Relationship Id="rId2" Type="http://schemas.openxmlformats.org/officeDocument/2006/relationships/hyperlink" Target="http://www.gov.uk/bank-holidays" TargetMode="External"/><Relationship Id="rId1" Type="http://schemas.openxmlformats.org/officeDocument/2006/relationships/hyperlink" Target="http://www.gov.uk/bank-holidays" TargetMode="External"/><Relationship Id="rId6" Type="http://schemas.openxmlformats.org/officeDocument/2006/relationships/printerSettings" Target="../printerSettings/printerSettings4.bin"/><Relationship Id="rId5" Type="http://schemas.openxmlformats.org/officeDocument/2006/relationships/hyperlink" Target="http://www.year-planner-calendar.co.uk/2021-public-holidays-bank-holiday-dates.htm" TargetMode="External"/><Relationship Id="rId4" Type="http://schemas.openxmlformats.org/officeDocument/2006/relationships/hyperlink" Target="https://www.ukbankholidays.co.uk/year/20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82"/>
  <sheetViews>
    <sheetView showGridLines="0" tabSelected="1" zoomScale="192" zoomScaleNormal="192" zoomScaleSheetLayoutView="187" workbookViewId="0">
      <selection activeCell="D8" sqref="D8"/>
    </sheetView>
  </sheetViews>
  <sheetFormatPr defaultColWidth="8.81640625" defaultRowHeight="15.6" x14ac:dyDescent="0.3"/>
  <cols>
    <col min="1" max="1" width="1.7265625" style="42" customWidth="1"/>
    <col min="2" max="2" width="1.7265625" style="53" customWidth="1"/>
    <col min="3" max="3" width="19.7265625" style="53" customWidth="1"/>
    <col min="4" max="4" width="11.08984375" style="53" customWidth="1"/>
    <col min="5" max="5" width="1.7265625" style="53" customWidth="1"/>
    <col min="6" max="7" width="12.26953125" style="53" customWidth="1"/>
    <col min="8" max="9" width="6.08984375" style="53" customWidth="1"/>
    <col min="10" max="10" width="12.26953125" style="53" customWidth="1"/>
    <col min="11" max="11" width="2.26953125" style="53" customWidth="1"/>
    <col min="12" max="12" width="18.7265625" style="53" customWidth="1"/>
    <col min="13" max="13" width="4" style="53" customWidth="1"/>
    <col min="14" max="14" width="0.7265625" style="53" customWidth="1"/>
    <col min="15" max="15" width="3.453125" style="53" customWidth="1"/>
    <col min="16" max="16384" width="8.81640625" style="53"/>
  </cols>
  <sheetData>
    <row r="1" spans="1:14" s="42" customFormat="1" ht="61.95" customHeight="1" x14ac:dyDescent="0.3">
      <c r="A1" s="41"/>
      <c r="B1" s="221"/>
      <c r="C1" s="221"/>
      <c r="D1" s="221"/>
      <c r="E1" s="221"/>
      <c r="F1" s="221"/>
      <c r="G1" s="221"/>
      <c r="H1" s="221"/>
      <c r="I1" s="221"/>
      <c r="J1" s="221"/>
      <c r="K1" s="221"/>
      <c r="L1" s="221"/>
      <c r="M1" s="221"/>
      <c r="N1" s="221"/>
    </row>
    <row r="2" spans="1:14" s="42" customFormat="1" ht="21" x14ac:dyDescent="0.3">
      <c r="A2" s="41"/>
      <c r="B2" s="43"/>
      <c r="C2" s="39" t="s">
        <v>27</v>
      </c>
      <c r="D2" s="230"/>
      <c r="E2" s="231"/>
      <c r="F2" s="232"/>
      <c r="G2" s="40" t="s">
        <v>26</v>
      </c>
      <c r="H2" s="44"/>
      <c r="I2" s="45"/>
      <c r="J2" s="186"/>
      <c r="K2" s="187"/>
      <c r="L2" s="46"/>
      <c r="M2" s="47"/>
      <c r="N2" s="48"/>
    </row>
    <row r="3" spans="1:14" ht="6" customHeight="1" thickBot="1" x14ac:dyDescent="0.35">
      <c r="A3" s="41"/>
      <c r="B3" s="49"/>
      <c r="C3" s="50"/>
      <c r="D3" s="49"/>
      <c r="E3" s="49"/>
      <c r="F3" s="49"/>
      <c r="G3" s="51"/>
      <c r="H3" s="49"/>
      <c r="I3" s="49"/>
      <c r="J3" s="49"/>
      <c r="K3" s="49"/>
      <c r="L3" s="52"/>
      <c r="M3" s="49"/>
    </row>
    <row r="4" spans="1:14" ht="16.2" thickBot="1" x14ac:dyDescent="0.35">
      <c r="B4" s="54"/>
      <c r="C4" s="55"/>
      <c r="D4" s="55"/>
      <c r="E4" s="55"/>
      <c r="F4" s="55"/>
      <c r="G4" s="55"/>
      <c r="H4" s="55"/>
      <c r="I4" s="55"/>
      <c r="J4" s="55"/>
      <c r="K4" s="55"/>
      <c r="L4" s="55"/>
      <c r="M4" s="56"/>
    </row>
    <row r="5" spans="1:14" ht="12" customHeight="1" x14ac:dyDescent="0.3">
      <c r="B5" s="57"/>
      <c r="C5" s="188" t="s">
        <v>103</v>
      </c>
      <c r="D5" s="189"/>
      <c r="E5" s="58"/>
      <c r="F5" s="196"/>
      <c r="G5" s="197"/>
      <c r="H5" s="197"/>
      <c r="I5" s="197"/>
      <c r="J5" s="198"/>
      <c r="K5" s="59"/>
      <c r="L5" s="204"/>
      <c r="M5" s="60"/>
    </row>
    <row r="6" spans="1:14" ht="21.75" customHeight="1" thickBot="1" x14ac:dyDescent="0.35">
      <c r="B6" s="57"/>
      <c r="C6" s="190"/>
      <c r="D6" s="191"/>
      <c r="E6" s="58"/>
      <c r="F6" s="229" t="s">
        <v>14</v>
      </c>
      <c r="G6" s="211"/>
      <c r="H6" s="211" t="s">
        <v>61</v>
      </c>
      <c r="I6" s="211"/>
      <c r="J6" s="150" t="s">
        <v>48</v>
      </c>
      <c r="K6" s="61"/>
      <c r="L6" s="205"/>
      <c r="M6" s="60"/>
    </row>
    <row r="7" spans="1:14" ht="16.2" thickBot="1" x14ac:dyDescent="0.35">
      <c r="B7" s="57"/>
      <c r="C7" s="62"/>
      <c r="D7" s="59"/>
      <c r="E7" s="58"/>
      <c r="F7" s="148">
        <v>56</v>
      </c>
      <c r="G7" s="149">
        <v>70</v>
      </c>
      <c r="H7" s="212">
        <v>238</v>
      </c>
      <c r="I7" s="213"/>
      <c r="J7" s="151">
        <v>112</v>
      </c>
      <c r="K7" s="63"/>
      <c r="L7" s="205"/>
      <c r="M7" s="60"/>
    </row>
    <row r="8" spans="1:14" ht="16.2" thickBot="1" x14ac:dyDescent="0.35">
      <c r="B8" s="57"/>
      <c r="C8" s="64" t="s">
        <v>47</v>
      </c>
      <c r="D8" s="65">
        <v>44096</v>
      </c>
      <c r="E8" s="66"/>
      <c r="F8" s="152">
        <f>[0]!CTL.CTL($D$8,F7)</f>
        <v>44152</v>
      </c>
      <c r="G8" s="153">
        <f>[0]!CTL.CTL($D$8,G7)</f>
        <v>44166</v>
      </c>
      <c r="H8" s="214">
        <f>[0]!CTL.CTL($D$8,H7)</f>
        <v>44334</v>
      </c>
      <c r="I8" s="215"/>
      <c r="J8" s="67">
        <f>[0]!CTL.CTL($D$8,J7)</f>
        <v>44208</v>
      </c>
      <c r="K8" s="68"/>
      <c r="L8" s="205"/>
      <c r="M8" s="69"/>
      <c r="N8" s="70"/>
    </row>
    <row r="9" spans="1:14" ht="6.75" customHeight="1" thickBot="1" x14ac:dyDescent="0.35">
      <c r="B9" s="57"/>
      <c r="C9" s="59"/>
      <c r="D9" s="71"/>
      <c r="E9" s="58"/>
      <c r="F9" s="58" t="b">
        <f>NOT(ISERROR(MATCH(F8,$C$41:$C$46,0)))</f>
        <v>0</v>
      </c>
      <c r="G9" s="58" t="b">
        <f>NOT(ISERROR(MATCH(G8,$C$41:$C$46,0)))</f>
        <v>0</v>
      </c>
      <c r="H9" s="58" t="b">
        <f>NOT(ISERROR(MATCH(H8,$C$41:$C$46,0)))</f>
        <v>0</v>
      </c>
      <c r="I9" s="58"/>
      <c r="J9" s="58" t="b">
        <f>NOT(ISERROR(MATCH(J8,$C$41:$C$46,0)))</f>
        <v>0</v>
      </c>
      <c r="K9" s="58"/>
      <c r="L9" s="206"/>
      <c r="M9" s="72"/>
      <c r="N9" s="70"/>
    </row>
    <row r="10" spans="1:14" ht="14.25" customHeight="1" thickBot="1" x14ac:dyDescent="0.35">
      <c r="B10" s="57"/>
      <c r="C10" s="59"/>
      <c r="D10" s="71"/>
      <c r="E10" s="58"/>
      <c r="F10" s="73"/>
      <c r="G10" s="73"/>
      <c r="H10" s="73"/>
      <c r="I10" s="73"/>
      <c r="J10" s="58"/>
      <c r="K10" s="58"/>
      <c r="L10" s="74" t="s">
        <v>31</v>
      </c>
      <c r="M10" s="75"/>
      <c r="N10" s="70"/>
    </row>
    <row r="11" spans="1:14" ht="14.25" customHeight="1" thickTop="1" thickBot="1" x14ac:dyDescent="0.35">
      <c r="B11" s="57"/>
      <c r="C11" s="59"/>
      <c r="D11" s="71"/>
      <c r="E11" s="58"/>
      <c r="F11" s="76" t="s">
        <v>33</v>
      </c>
      <c r="G11" s="77" t="s">
        <v>32</v>
      </c>
      <c r="H11" s="192" t="s">
        <v>62</v>
      </c>
      <c r="I11" s="193"/>
      <c r="J11" s="77" t="s">
        <v>42</v>
      </c>
      <c r="L11" s="78"/>
      <c r="M11" s="72"/>
      <c r="N11" s="70"/>
    </row>
    <row r="12" spans="1:14" ht="3.75" customHeight="1" thickTop="1" x14ac:dyDescent="0.3">
      <c r="B12" s="57"/>
      <c r="C12" s="59"/>
      <c r="D12" s="71"/>
      <c r="E12" s="58"/>
      <c r="F12" s="58"/>
      <c r="G12" s="58"/>
      <c r="H12" s="58"/>
      <c r="I12" s="58"/>
      <c r="J12" s="58"/>
      <c r="K12" s="58"/>
      <c r="L12" s="79"/>
      <c r="M12" s="72"/>
      <c r="N12" s="70"/>
    </row>
    <row r="13" spans="1:14" ht="14.25" customHeight="1" x14ac:dyDescent="0.3">
      <c r="B13" s="57"/>
      <c r="C13" s="80"/>
      <c r="D13" s="194" t="s">
        <v>30</v>
      </c>
      <c r="E13" s="195"/>
      <c r="F13" s="81">
        <f>CreateValidDate($F$8-27)</f>
        <v>44124</v>
      </c>
      <c r="G13" s="81">
        <f>CreateValidDate($G$8-27)</f>
        <v>44138</v>
      </c>
      <c r="H13" s="209">
        <f>CreateValidDate($H$8-27)</f>
        <v>44306</v>
      </c>
      <c r="I13" s="210"/>
      <c r="J13" s="81">
        <f>CreateValidDate($J$8-27)</f>
        <v>44180</v>
      </c>
      <c r="K13" s="82"/>
      <c r="L13" s="83" t="e">
        <f ca="1">IF(CreateValidDate($L$11-27)&lt;NOW(),"",CreateValidDate($L$11-27))</f>
        <v>#NAME?</v>
      </c>
      <c r="M13" s="72"/>
      <c r="N13" s="70"/>
    </row>
    <row r="14" spans="1:14" ht="14.25" customHeight="1" x14ac:dyDescent="0.3">
      <c r="B14" s="57"/>
      <c r="C14" s="80"/>
      <c r="D14" s="207" t="s">
        <v>36</v>
      </c>
      <c r="E14" s="208"/>
      <c r="F14" s="81">
        <f>CreateValidDate($F$8-20)</f>
        <v>44131</v>
      </c>
      <c r="G14" s="81">
        <f>CreateValidDate($G$8-20)</f>
        <v>44145</v>
      </c>
      <c r="H14" s="209">
        <f>CreateValidDate($H$8-20)</f>
        <v>44313</v>
      </c>
      <c r="I14" s="210"/>
      <c r="J14" s="81">
        <f>CreateValidDate($J$8-20)</f>
        <v>44187</v>
      </c>
      <c r="K14" s="82"/>
      <c r="L14" s="83" t="e">
        <f ca="1">IF(CreateValidDate($L$11-20)&lt;NOW(),"",CreateValidDate($L$11-20))</f>
        <v>#NAME?</v>
      </c>
      <c r="M14" s="72"/>
      <c r="N14" s="70"/>
    </row>
    <row r="15" spans="1:14" ht="14.25" customHeight="1" x14ac:dyDescent="0.3">
      <c r="B15" s="57"/>
      <c r="C15" s="59"/>
      <c r="D15" s="194" t="s">
        <v>29</v>
      </c>
      <c r="E15" s="195"/>
      <c r="F15" s="81">
        <f>CreateValidDate($F$8-13)</f>
        <v>44138</v>
      </c>
      <c r="G15" s="81">
        <f>CreateValidDate($G$8-13)</f>
        <v>44152</v>
      </c>
      <c r="H15" s="209">
        <f>CreateValidDate($H$8-13)</f>
        <v>44320</v>
      </c>
      <c r="I15" s="210"/>
      <c r="J15" s="81">
        <f>CreateValidDate($J$8-13)</f>
        <v>44194</v>
      </c>
      <c r="K15" s="82"/>
      <c r="L15" s="83" t="e">
        <f ca="1">IF(CreateValidDate($L$11-13)&lt;NOW(),"",CreateValidDate($L$11-13))</f>
        <v>#NAME?</v>
      </c>
      <c r="M15" s="72"/>
      <c r="N15" s="70"/>
    </row>
    <row r="16" spans="1:14" ht="14.25" customHeight="1" x14ac:dyDescent="0.3">
      <c r="B16" s="57"/>
      <c r="C16" s="59"/>
      <c r="D16" s="194" t="s">
        <v>28</v>
      </c>
      <c r="E16" s="195"/>
      <c r="F16" s="81">
        <f>CreateValidDate($F$8-6)</f>
        <v>44145</v>
      </c>
      <c r="G16" s="81">
        <f>CreateValidDate($G$8-6)</f>
        <v>44159</v>
      </c>
      <c r="H16" s="209">
        <f>CreateValidDate($H$8-6)</f>
        <v>44327</v>
      </c>
      <c r="I16" s="210"/>
      <c r="J16" s="81">
        <f>CreateValidDate($J$8-6)</f>
        <v>44201</v>
      </c>
      <c r="K16" s="82"/>
      <c r="L16" s="83" t="e">
        <f ca="1">IF(CreateValidDate($L$11-6)&lt;NOW(),"",CreateValidDate($L$11-6))</f>
        <v>#NAME?</v>
      </c>
      <c r="M16" s="72"/>
      <c r="N16" s="70"/>
    </row>
    <row r="17" spans="2:17" ht="11.25" customHeight="1" thickBot="1" x14ac:dyDescent="0.35">
      <c r="B17" s="57"/>
      <c r="C17" s="59"/>
      <c r="D17" s="71"/>
      <c r="E17" s="58"/>
      <c r="F17" s="84"/>
      <c r="G17" s="84"/>
      <c r="H17" s="84"/>
      <c r="I17" s="84"/>
      <c r="J17" s="84"/>
      <c r="K17" s="58"/>
      <c r="L17" s="59"/>
      <c r="M17" s="72"/>
      <c r="N17" s="70"/>
    </row>
    <row r="18" spans="2:17" ht="15" customHeight="1" thickBot="1" x14ac:dyDescent="0.35">
      <c r="B18" s="57"/>
      <c r="C18" s="59"/>
      <c r="D18" s="71"/>
      <c r="E18" s="58"/>
      <c r="F18" s="199"/>
      <c r="G18" s="200"/>
      <c r="H18" s="200"/>
      <c r="I18" s="200"/>
      <c r="J18" s="201"/>
      <c r="K18" s="85"/>
      <c r="L18" s="59"/>
      <c r="M18" s="86"/>
      <c r="N18" s="87"/>
      <c r="O18" s="88"/>
      <c r="P18" s="88"/>
    </row>
    <row r="19" spans="2:17" ht="14.25" customHeight="1" x14ac:dyDescent="0.3">
      <c r="B19" s="57"/>
      <c r="C19" s="89" t="s">
        <v>23</v>
      </c>
      <c r="D19" s="90"/>
      <c r="E19" s="58" t="s">
        <v>40</v>
      </c>
      <c r="F19" s="91"/>
      <c r="G19" s="58"/>
      <c r="H19" s="58"/>
      <c r="I19" s="58"/>
      <c r="J19" s="72"/>
      <c r="K19" s="59"/>
      <c r="L19" s="222" t="str">
        <f>IF(D19&lt;&gt;"",Days_In_Custody(M20,FALSE),"")</f>
        <v/>
      </c>
      <c r="M19" s="86"/>
      <c r="N19" s="87" t="s">
        <v>43</v>
      </c>
      <c r="O19" s="87" t="s">
        <v>44</v>
      </c>
    </row>
    <row r="20" spans="2:17" ht="16.2" thickBot="1" x14ac:dyDescent="0.35">
      <c r="B20" s="57"/>
      <c r="C20" s="92" t="s">
        <v>20</v>
      </c>
      <c r="D20" s="93"/>
      <c r="E20" s="66">
        <f>SUM(D20)-D19</f>
        <v>0</v>
      </c>
      <c r="F20" s="94" t="str">
        <f>IF($D$20&lt;&gt;"",[0]!CTL.CTL($D$20,(F7-$M$20)-1),"")</f>
        <v/>
      </c>
      <c r="G20" s="94" t="str">
        <f>IF($D$20&lt;&gt;"",[0]!CTL.CTL($D$20,(G7-$M$20)-1),"")</f>
        <v/>
      </c>
      <c r="H20" s="202" t="str">
        <f>IF($D$20&lt;&gt;"",[0]!CTL.CTL($D$20,(H7-$M$20)-1),"")</f>
        <v/>
      </c>
      <c r="I20" s="203"/>
      <c r="J20" s="95" t="str">
        <f>IF($D$20&lt;&gt;"",[0]!CTL.CTL($D$20,(J7-$M$20)-1),"")</f>
        <v/>
      </c>
      <c r="K20" s="68"/>
      <c r="L20" s="224"/>
      <c r="M20" s="96">
        <f>SUM(D19)-D8</f>
        <v>-44096</v>
      </c>
      <c r="N20" s="97">
        <f>IF(D19&lt;&gt;"",SUM(D19)-D8,0)</f>
        <v>0</v>
      </c>
      <c r="O20" s="97">
        <f>IF(D19&lt;&gt;"",SUM(D20)-D19-1,0)</f>
        <v>0</v>
      </c>
      <c r="P20" s="98"/>
      <c r="Q20" s="98"/>
    </row>
    <row r="21" spans="2:17" ht="10.5" customHeight="1" thickBot="1" x14ac:dyDescent="0.35">
      <c r="B21" s="57"/>
      <c r="C21" s="58"/>
      <c r="D21" s="99" t="b">
        <f>(AND(D19&lt;&gt;0,D20=0))</f>
        <v>0</v>
      </c>
      <c r="E21" s="58"/>
      <c r="F21" s="100" t="b">
        <f>NOT(ISERROR(MATCH(F20,$C$41:$C$46,0)))</f>
        <v>0</v>
      </c>
      <c r="G21" s="58" t="b">
        <f>NOT(ISERROR(MATCH(G20,$C$41:$C$46,0)))</f>
        <v>0</v>
      </c>
      <c r="H21" s="58" t="b">
        <f>NOT(ISERROR(MATCH(H20,$C$41:$C$46,0)))</f>
        <v>0</v>
      </c>
      <c r="I21" s="58"/>
      <c r="J21" s="72"/>
      <c r="K21" s="58"/>
      <c r="L21" s="101"/>
      <c r="M21" s="102"/>
      <c r="N21" s="87"/>
      <c r="O21" s="88"/>
    </row>
    <row r="22" spans="2:17" ht="6" customHeight="1" thickBot="1" x14ac:dyDescent="0.35">
      <c r="B22" s="57"/>
      <c r="C22" s="58"/>
      <c r="D22" s="99"/>
      <c r="E22" s="58"/>
      <c r="F22" s="57"/>
      <c r="G22" s="58"/>
      <c r="H22" s="58"/>
      <c r="I22" s="58"/>
      <c r="J22" s="72"/>
      <c r="K22" s="58"/>
      <c r="L22" s="222" t="str">
        <f>IF(D23&lt;&gt;"",Days_In_Custody(M24,TRUE, M20),"")</f>
        <v/>
      </c>
      <c r="M22" s="102"/>
      <c r="N22" s="87"/>
      <c r="O22" s="88"/>
    </row>
    <row r="23" spans="2:17" ht="16.5" customHeight="1" x14ac:dyDescent="0.3">
      <c r="B23" s="57"/>
      <c r="C23" s="89" t="s">
        <v>24</v>
      </c>
      <c r="D23" s="103"/>
      <c r="E23" s="58"/>
      <c r="F23" s="104">
        <f>SUM(F7)-$M$24-$M$20-1</f>
        <v>44150</v>
      </c>
      <c r="G23" s="105">
        <f>SUM(G7)-$M$24-$M$20-1</f>
        <v>44164</v>
      </c>
      <c r="H23" s="105">
        <f>SUM(H7)-$M$24-$M$20-1</f>
        <v>44332</v>
      </c>
      <c r="I23" s="106"/>
      <c r="J23" s="107">
        <f>SUM(J7)-$M$24-$M$20-1</f>
        <v>44206</v>
      </c>
      <c r="K23" s="105"/>
      <c r="L23" s="223"/>
      <c r="M23" s="102"/>
      <c r="N23" s="87"/>
      <c r="O23" s="88"/>
    </row>
    <row r="24" spans="2:17" ht="16.2" thickBot="1" x14ac:dyDescent="0.35">
      <c r="B24" s="57"/>
      <c r="C24" s="92" t="s">
        <v>21</v>
      </c>
      <c r="D24" s="108"/>
      <c r="E24" s="58" t="s">
        <v>40</v>
      </c>
      <c r="F24" s="109" t="str">
        <f>IF($D$24&lt;&gt;"",[0]!CTL.CTL($D$24,F23),"")</f>
        <v/>
      </c>
      <c r="G24" s="110" t="str">
        <f>IF($D$24&lt;&gt;"",[0]!CTL.CTL($D$24,G23),"")</f>
        <v/>
      </c>
      <c r="H24" s="216" t="str">
        <f>IF($D$24&lt;&gt;"",[0]!CTL.CTL($D$24,H23),"")</f>
        <v/>
      </c>
      <c r="I24" s="217"/>
      <c r="J24" s="109" t="str">
        <f>IF($D$24&lt;&gt;"",[0]!CTL.CTL($D$24,J23),"")</f>
        <v/>
      </c>
      <c r="K24" s="68"/>
      <c r="L24" s="224"/>
      <c r="M24" s="96">
        <f>SUM(D23)-D20+1</f>
        <v>1</v>
      </c>
      <c r="N24" s="97">
        <f>IF(D23&lt;&gt;"",D23-D20+1+N20,0)</f>
        <v>0</v>
      </c>
      <c r="O24" s="97">
        <f>IF(D23&lt;&gt;"",SUM(D24)-D23-1,0)</f>
        <v>0</v>
      </c>
    </row>
    <row r="25" spans="2:17" ht="10.5" customHeight="1" thickBot="1" x14ac:dyDescent="0.35">
      <c r="B25" s="57"/>
      <c r="C25" s="59"/>
      <c r="D25" s="99" t="b">
        <f>(AND(D23&lt;&gt;0,D24=0))</f>
        <v>0</v>
      </c>
      <c r="E25" s="58"/>
      <c r="F25" s="57" t="b">
        <f>NOT(ISERROR(MATCH(F24,$C$41:$C$46,0)))</f>
        <v>0</v>
      </c>
      <c r="G25" s="58" t="b">
        <f>NOT(ISERROR(MATCH(G24,$C$41:$C$46,0)))</f>
        <v>0</v>
      </c>
      <c r="H25" s="58" t="b">
        <f>NOT(ISERROR(MATCH(H24,$C$41:$C$46,0)))</f>
        <v>0</v>
      </c>
      <c r="I25" s="58"/>
      <c r="J25" s="111"/>
      <c r="K25" s="59"/>
      <c r="L25" s="112"/>
      <c r="M25" s="102"/>
      <c r="N25" s="87"/>
      <c r="O25" s="88"/>
    </row>
    <row r="26" spans="2:17" ht="6" customHeight="1" thickBot="1" x14ac:dyDescent="0.35">
      <c r="B26" s="57"/>
      <c r="C26" s="59"/>
      <c r="D26" s="113"/>
      <c r="E26" s="58"/>
      <c r="F26" s="57"/>
      <c r="G26" s="58"/>
      <c r="H26" s="58"/>
      <c r="I26" s="58"/>
      <c r="J26" s="72"/>
      <c r="K26" s="59"/>
      <c r="L26" s="222" t="str">
        <f>IF(D27&lt;&gt;"",Days_In_Custody(M28,TRUE, M24+M20),"")</f>
        <v/>
      </c>
      <c r="M26" s="102"/>
      <c r="N26" s="87"/>
      <c r="O26" s="88"/>
    </row>
    <row r="27" spans="2:17" ht="16.5" customHeight="1" x14ac:dyDescent="0.3">
      <c r="B27" s="57"/>
      <c r="C27" s="114" t="s">
        <v>25</v>
      </c>
      <c r="D27" s="103"/>
      <c r="E27" s="58"/>
      <c r="F27" s="104">
        <f>SUM(F7)-$M$20-$M$24-$M$28-1</f>
        <v>44149</v>
      </c>
      <c r="G27" s="105">
        <f>SUM(G7)-$M$20-$M$24-$M$28-1</f>
        <v>44163</v>
      </c>
      <c r="H27" s="105">
        <f>SUM(H7)-$M$20-$M$24-$M$28-1</f>
        <v>44331</v>
      </c>
      <c r="I27" s="106"/>
      <c r="J27" s="107">
        <f>SUM(J7)-$M$20-$M$24-$M$28-1</f>
        <v>44205</v>
      </c>
      <c r="K27" s="106"/>
      <c r="L27" s="223"/>
      <c r="M27" s="102"/>
      <c r="N27" s="87"/>
      <c r="O27" s="88"/>
    </row>
    <row r="28" spans="2:17" ht="16.2" thickBot="1" x14ac:dyDescent="0.35">
      <c r="B28" s="57"/>
      <c r="C28" s="115" t="s">
        <v>22</v>
      </c>
      <c r="D28" s="108"/>
      <c r="E28" s="58"/>
      <c r="F28" s="116" t="str">
        <f>IF($D$28&lt;&gt;"",[0]!CTL.CTL($D$28,F27),"")</f>
        <v/>
      </c>
      <c r="G28" s="116" t="str">
        <f>IF($D$28&lt;&gt;"",[0]!CTL.CTL($D$28,G27),"")</f>
        <v/>
      </c>
      <c r="H28" s="218" t="str">
        <f>IF($D$28&lt;&gt;"",[0]!CTL.CTL($D$28,H27),"")</f>
        <v/>
      </c>
      <c r="I28" s="219"/>
      <c r="J28" s="116" t="str">
        <f>IF($D$28&lt;&gt;"",[0]!CTL.CTL($D$28,J27),"")</f>
        <v/>
      </c>
      <c r="K28" s="68"/>
      <c r="L28" s="224"/>
      <c r="M28" s="96">
        <f>SUM(D27)-D24+1</f>
        <v>1</v>
      </c>
      <c r="N28" s="97">
        <f>IF(D27&lt;&gt;"",D27-D24+1+N24,0)</f>
        <v>0</v>
      </c>
      <c r="O28" s="97">
        <f>IF(D27&lt;&gt;"",SUM(D28)-D27-1,0)</f>
        <v>0</v>
      </c>
    </row>
    <row r="29" spans="2:17" ht="27.75" customHeight="1" thickBot="1" x14ac:dyDescent="0.35">
      <c r="B29" s="57"/>
      <c r="C29" s="58" t="b">
        <f>OR(D21=TRUE,D25=TRUE,D29=TRUE)</f>
        <v>0</v>
      </c>
      <c r="D29" s="99" t="b">
        <f>(AND(D27&lt;&gt;0,D28=0))</f>
        <v>0</v>
      </c>
      <c r="E29" s="58"/>
      <c r="F29" s="117" t="b">
        <f>NOT(ISERROR(MATCH(F28,$C$41:$C$46,0)))</f>
        <v>0</v>
      </c>
      <c r="G29" s="58" t="b">
        <f>NOT(ISERROR(MATCH(G28,$C$41:$C$46,0)))</f>
        <v>0</v>
      </c>
      <c r="H29" s="58" t="b">
        <f>NOT(ISERROR(MATCH(H28,$C$41:$C$46,0)))</f>
        <v>0</v>
      </c>
      <c r="I29" s="58"/>
      <c r="J29" s="118" t="s">
        <v>45</v>
      </c>
      <c r="K29" s="58"/>
      <c r="L29" s="58"/>
      <c r="M29" s="86"/>
      <c r="N29" s="87"/>
      <c r="O29" s="88"/>
    </row>
    <row r="30" spans="2:17" ht="24" customHeight="1" thickBot="1" x14ac:dyDescent="0.35">
      <c r="B30" s="57"/>
      <c r="C30" s="119" t="s">
        <v>41</v>
      </c>
      <c r="D30" s="120"/>
      <c r="E30" s="121"/>
      <c r="F30" s="233" t="str">
        <f>IF(C29=TRUE,"Defendant is not in custody","238 days minus " &amp; G31 &amp; " " &amp; L31 &amp; " in custody")</f>
        <v>238 days minus -44096 days in custody</v>
      </c>
      <c r="G30" s="234"/>
      <c r="H30" s="214" t="str">
        <f>IF($C$29 &lt;&gt; FALSE,"",IF(D30&lt;&gt;"",IF(J30&lt;&gt;"",[0]!CTL.CTL(D30,238-J30),[0]!CTL.CTL($D$30,(H7-L30))),""))</f>
        <v/>
      </c>
      <c r="I30" s="215"/>
      <c r="J30" s="122"/>
      <c r="K30" s="123"/>
      <c r="L30" s="124">
        <f>SUM(M30)-O30</f>
        <v>-44096</v>
      </c>
      <c r="M30" s="125">
        <f>SUM(D30-D8)</f>
        <v>-44096</v>
      </c>
      <c r="N30" s="97">
        <f>IF(D19&lt;&gt;0,MAX(N20,N24,N28),0)</f>
        <v>0</v>
      </c>
      <c r="O30" s="97">
        <f>SUM(O20:O28)</f>
        <v>0</v>
      </c>
    </row>
    <row r="31" spans="2:17" ht="9" customHeight="1" x14ac:dyDescent="0.3">
      <c r="B31" s="57"/>
      <c r="C31" s="59"/>
      <c r="D31" s="59"/>
      <c r="E31" s="58"/>
      <c r="F31" s="55">
        <f>IF(J30&lt;&gt;"",J30,IF(OR(D23&gt;D30,D19&gt;D30,D27&gt;D30),N30,L30))</f>
        <v>-44096</v>
      </c>
      <c r="G31" s="58">
        <f>IF(D30&lt;&gt;"",IF(OR(D30=D20,D30=D24,D30=D28),F31-1,F31),F31)</f>
        <v>-44096</v>
      </c>
      <c r="H31" s="58" t="b">
        <f>NOT(ISERROR(MATCH(H30,$C$41:$C$46,0)))</f>
        <v>0</v>
      </c>
      <c r="I31" s="58"/>
      <c r="J31" s="126"/>
      <c r="K31" s="58"/>
      <c r="L31" s="58" t="str">
        <f>IF(L30 = 1, "day", "days")</f>
        <v>days</v>
      </c>
      <c r="M31" s="127"/>
      <c r="N31" s="128"/>
    </row>
    <row r="32" spans="2:17" ht="16.5" customHeight="1" thickBot="1" x14ac:dyDescent="0.35">
      <c r="B32" s="57"/>
      <c r="C32" s="59"/>
      <c r="D32" s="59"/>
      <c r="E32" s="58"/>
      <c r="G32" s="129"/>
      <c r="H32" s="129"/>
      <c r="I32" s="129"/>
      <c r="J32" s="129"/>
      <c r="L32" s="130" t="s">
        <v>38</v>
      </c>
      <c r="M32" s="131"/>
    </row>
    <row r="33" spans="1:13" ht="16.5" customHeight="1" x14ac:dyDescent="0.3">
      <c r="B33" s="57"/>
      <c r="C33" s="225"/>
      <c r="D33" s="226"/>
      <c r="E33" s="58"/>
      <c r="F33" s="220" t="s">
        <v>37</v>
      </c>
      <c r="G33" s="220"/>
      <c r="H33" s="220"/>
      <c r="I33" s="220"/>
      <c r="J33" s="220"/>
      <c r="L33" s="130" t="s">
        <v>39</v>
      </c>
      <c r="M33" s="132"/>
    </row>
    <row r="34" spans="1:13" ht="16.2" thickBot="1" x14ac:dyDescent="0.35">
      <c r="B34" s="57"/>
      <c r="C34" s="227"/>
      <c r="D34" s="228"/>
      <c r="E34" s="58"/>
      <c r="F34" s="220"/>
      <c r="G34" s="220"/>
      <c r="H34" s="220"/>
      <c r="I34" s="220"/>
      <c r="J34" s="220"/>
      <c r="L34" s="133" t="s">
        <v>35</v>
      </c>
      <c r="M34" s="134"/>
    </row>
    <row r="35" spans="1:13" ht="17.25" customHeight="1" thickBot="1" x14ac:dyDescent="0.35">
      <c r="B35" s="135"/>
      <c r="C35" s="136"/>
      <c r="D35" s="136"/>
      <c r="E35" s="136"/>
      <c r="F35" s="136"/>
      <c r="G35" s="136">
        <f>MAXA(F9:I9,F21:I21,F25:I25,F29:I29)</f>
        <v>0</v>
      </c>
      <c r="H35" s="136"/>
      <c r="I35" s="136"/>
      <c r="J35" s="136"/>
      <c r="K35" s="137"/>
      <c r="L35" s="138" t="s">
        <v>34</v>
      </c>
      <c r="M35" s="139"/>
    </row>
    <row r="36" spans="1:13" x14ac:dyDescent="0.3">
      <c r="L36" s="140"/>
      <c r="M36" s="141"/>
    </row>
    <row r="38" spans="1:13" s="70" customFormat="1" x14ac:dyDescent="0.3">
      <c r="A38" s="142"/>
    </row>
    <row r="39" spans="1:13" s="70" customFormat="1" x14ac:dyDescent="0.3">
      <c r="A39" s="142"/>
      <c r="C39" s="53"/>
      <c r="F39" s="143"/>
      <c r="G39" s="143"/>
      <c r="H39" s="143"/>
      <c r="I39" s="143"/>
      <c r="J39" s="143"/>
      <c r="K39" s="143"/>
      <c r="L39" s="143"/>
    </row>
    <row r="40" spans="1:13" s="70" customFormat="1" hidden="1" x14ac:dyDescent="0.3">
      <c r="A40" s="142"/>
      <c r="C40" s="53" t="s">
        <v>15</v>
      </c>
    </row>
    <row r="41" spans="1:13" s="70" customFormat="1" hidden="1" x14ac:dyDescent="0.3">
      <c r="A41" s="142"/>
      <c r="C41" s="144">
        <f>SUM(Sheet2!G4)</f>
        <v>41004</v>
      </c>
      <c r="D41" s="145"/>
    </row>
    <row r="42" spans="1:13" s="70" customFormat="1" hidden="1" x14ac:dyDescent="0.3">
      <c r="A42" s="142"/>
      <c r="C42" s="144">
        <f>SUM(Sheet2!G5)</f>
        <v>41066</v>
      </c>
      <c r="D42" s="145"/>
    </row>
    <row r="43" spans="1:13" s="70" customFormat="1" hidden="1" x14ac:dyDescent="0.3">
      <c r="A43" s="142"/>
      <c r="C43" s="144">
        <f>SUM(Sheet2!G6)</f>
        <v>41267</v>
      </c>
      <c r="D43" s="145"/>
    </row>
    <row r="44" spans="1:13" s="70" customFormat="1" hidden="1" x14ac:dyDescent="0.3">
      <c r="A44" s="142"/>
      <c r="C44" s="144">
        <f>SUM(Sheet2!G7)</f>
        <v>41361</v>
      </c>
      <c r="D44" s="145"/>
    </row>
    <row r="45" spans="1:13" s="70" customFormat="1" hidden="1" x14ac:dyDescent="0.3">
      <c r="A45" s="142"/>
      <c r="C45" s="144">
        <f>SUM(Sheet2!G8)</f>
        <v>41422</v>
      </c>
      <c r="D45" s="145"/>
    </row>
    <row r="46" spans="1:13" s="70" customFormat="1" hidden="1" x14ac:dyDescent="0.3">
      <c r="A46" s="142"/>
      <c r="C46" s="144">
        <f>SUM(Sheet2!G9)</f>
        <v>41632</v>
      </c>
      <c r="D46" s="145"/>
    </row>
    <row r="47" spans="1:13" s="70" customFormat="1" x14ac:dyDescent="0.3">
      <c r="A47" s="142"/>
      <c r="C47" s="146"/>
      <c r="D47" s="145"/>
      <c r="G47" s="53"/>
    </row>
    <row r="48" spans="1:13" s="70" customFormat="1" x14ac:dyDescent="0.3">
      <c r="A48" s="142"/>
      <c r="C48" s="53"/>
      <c r="D48" s="145"/>
      <c r="G48" s="53"/>
    </row>
    <row r="49" spans="1:7" s="70" customFormat="1" x14ac:dyDescent="0.3">
      <c r="A49" s="142"/>
      <c r="C49" s="146"/>
      <c r="D49" s="145"/>
      <c r="G49" s="53"/>
    </row>
    <row r="50" spans="1:7" s="70" customFormat="1" x14ac:dyDescent="0.3">
      <c r="A50" s="142"/>
      <c r="C50" s="146"/>
      <c r="D50" s="145"/>
      <c r="G50" s="53"/>
    </row>
    <row r="51" spans="1:7" s="70" customFormat="1" x14ac:dyDescent="0.3">
      <c r="A51" s="142"/>
      <c r="D51" s="145"/>
      <c r="G51" s="53"/>
    </row>
    <row r="52" spans="1:7" s="70" customFormat="1" x14ac:dyDescent="0.3">
      <c r="A52" s="142"/>
      <c r="D52" s="145"/>
      <c r="G52" s="53"/>
    </row>
    <row r="53" spans="1:7" s="70" customFormat="1" x14ac:dyDescent="0.3">
      <c r="A53" s="142"/>
      <c r="D53" s="145"/>
      <c r="G53" s="53"/>
    </row>
    <row r="54" spans="1:7" s="70" customFormat="1" x14ac:dyDescent="0.3">
      <c r="A54" s="142"/>
      <c r="D54" s="145"/>
    </row>
    <row r="55" spans="1:7" s="70" customFormat="1" x14ac:dyDescent="0.3">
      <c r="A55" s="142"/>
      <c r="D55" s="145"/>
    </row>
    <row r="56" spans="1:7" s="70" customFormat="1" x14ac:dyDescent="0.3">
      <c r="A56" s="142"/>
      <c r="D56" s="145"/>
    </row>
    <row r="57" spans="1:7" s="70" customFormat="1" x14ac:dyDescent="0.3">
      <c r="A57" s="142"/>
      <c r="D57" s="145"/>
    </row>
    <row r="58" spans="1:7" s="70" customFormat="1" x14ac:dyDescent="0.3">
      <c r="A58" s="142"/>
      <c r="D58" s="145"/>
    </row>
    <row r="59" spans="1:7" s="70" customFormat="1" x14ac:dyDescent="0.3">
      <c r="A59" s="142"/>
      <c r="D59" s="145"/>
    </row>
    <row r="60" spans="1:7" s="70" customFormat="1" x14ac:dyDescent="0.3">
      <c r="A60" s="142"/>
      <c r="D60" s="145"/>
    </row>
    <row r="61" spans="1:7" s="70" customFormat="1" x14ac:dyDescent="0.3">
      <c r="A61" s="142"/>
    </row>
    <row r="62" spans="1:7" s="70" customFormat="1" x14ac:dyDescent="0.3">
      <c r="A62" s="142"/>
    </row>
    <row r="63" spans="1:7" s="70" customFormat="1" x14ac:dyDescent="0.3">
      <c r="A63" s="142"/>
    </row>
    <row r="64" spans="1:7" s="70" customFormat="1" x14ac:dyDescent="0.3">
      <c r="A64" s="142"/>
    </row>
    <row r="65" spans="1:3" s="70" customFormat="1" x14ac:dyDescent="0.3">
      <c r="A65" s="142"/>
    </row>
    <row r="66" spans="1:3" s="70" customFormat="1" x14ac:dyDescent="0.3">
      <c r="A66" s="142"/>
    </row>
    <row r="67" spans="1:3" s="70" customFormat="1" x14ac:dyDescent="0.3">
      <c r="A67" s="142"/>
    </row>
    <row r="68" spans="1:3" s="70" customFormat="1" x14ac:dyDescent="0.3">
      <c r="A68" s="142"/>
    </row>
    <row r="69" spans="1:3" s="70" customFormat="1" x14ac:dyDescent="0.3">
      <c r="A69" s="142"/>
    </row>
    <row r="70" spans="1:3" s="70" customFormat="1" x14ac:dyDescent="0.3">
      <c r="A70" s="142"/>
    </row>
    <row r="71" spans="1:3" s="70" customFormat="1" x14ac:dyDescent="0.3">
      <c r="A71" s="142"/>
    </row>
    <row r="72" spans="1:3" s="70" customFormat="1" x14ac:dyDescent="0.3">
      <c r="A72" s="142"/>
    </row>
    <row r="73" spans="1:3" s="70" customFormat="1" x14ac:dyDescent="0.3">
      <c r="A73" s="142"/>
    </row>
    <row r="74" spans="1:3" s="70" customFormat="1" x14ac:dyDescent="0.3">
      <c r="A74" s="142"/>
      <c r="C74" s="147"/>
    </row>
    <row r="75" spans="1:3" s="70" customFormat="1" x14ac:dyDescent="0.3">
      <c r="A75" s="142"/>
    </row>
    <row r="76" spans="1:3" s="70" customFormat="1" x14ac:dyDescent="0.3">
      <c r="A76" s="142"/>
    </row>
    <row r="77" spans="1:3" s="70" customFormat="1" x14ac:dyDescent="0.3">
      <c r="A77" s="142"/>
    </row>
    <row r="78" spans="1:3" s="70" customFormat="1" x14ac:dyDescent="0.3">
      <c r="A78" s="142"/>
    </row>
    <row r="79" spans="1:3" s="70" customFormat="1" x14ac:dyDescent="0.3">
      <c r="A79" s="142"/>
    </row>
    <row r="80" spans="1:3" s="70" customFormat="1" x14ac:dyDescent="0.3">
      <c r="A80" s="142"/>
    </row>
    <row r="81" spans="1:1" s="70" customFormat="1" x14ac:dyDescent="0.3">
      <c r="A81" s="142"/>
    </row>
    <row r="82" spans="1:1" s="70" customFormat="1" x14ac:dyDescent="0.3">
      <c r="A82" s="142"/>
    </row>
  </sheetData>
  <sheetProtection sheet="1" objects="1" scenarios="1" selectLockedCells="1"/>
  <dataConsolidate/>
  <mergeCells count="30">
    <mergeCell ref="H24:I24"/>
    <mergeCell ref="H28:I28"/>
    <mergeCell ref="F33:J34"/>
    <mergeCell ref="B1:N1"/>
    <mergeCell ref="L22:L24"/>
    <mergeCell ref="L26:L28"/>
    <mergeCell ref="C33:D34"/>
    <mergeCell ref="F6:G6"/>
    <mergeCell ref="L19:L20"/>
    <mergeCell ref="D2:F2"/>
    <mergeCell ref="D16:E16"/>
    <mergeCell ref="D15:E15"/>
    <mergeCell ref="H15:I15"/>
    <mergeCell ref="H16:I16"/>
    <mergeCell ref="F30:G30"/>
    <mergeCell ref="H30:I30"/>
    <mergeCell ref="F18:J18"/>
    <mergeCell ref="H20:I20"/>
    <mergeCell ref="L5:L9"/>
    <mergeCell ref="D14:E14"/>
    <mergeCell ref="H14:I14"/>
    <mergeCell ref="H13:I13"/>
    <mergeCell ref="H6:I6"/>
    <mergeCell ref="H7:I7"/>
    <mergeCell ref="H8:I8"/>
    <mergeCell ref="J2:K2"/>
    <mergeCell ref="C5:D6"/>
    <mergeCell ref="H11:I11"/>
    <mergeCell ref="D13:E13"/>
    <mergeCell ref="F5:J5"/>
  </mergeCells>
  <phoneticPr fontId="1" type="noConversion"/>
  <conditionalFormatting sqref="F33:J34">
    <cfRule type="expression" dxfId="42" priority="3" stopIfTrue="1">
      <formula>$G$35</formula>
    </cfRule>
  </conditionalFormatting>
  <conditionalFormatting sqref="F20">
    <cfRule type="expression" dxfId="41" priority="8" stopIfTrue="1">
      <formula>D30&lt;&gt;0</formula>
    </cfRule>
    <cfRule type="expression" dxfId="40" priority="9" stopIfTrue="1">
      <formula>ISERROR(F20)</formula>
    </cfRule>
    <cfRule type="expression" dxfId="39" priority="10" stopIfTrue="1">
      <formula>F21</formula>
    </cfRule>
  </conditionalFormatting>
  <conditionalFormatting sqref="G20">
    <cfRule type="expression" dxfId="38" priority="11" stopIfTrue="1">
      <formula>D30&lt;&gt;0</formula>
    </cfRule>
    <cfRule type="expression" dxfId="37" priority="12" stopIfTrue="1">
      <formula>ISERROR(G20)</formula>
    </cfRule>
    <cfRule type="expression" dxfId="36" priority="13" stopIfTrue="1">
      <formula>G21</formula>
    </cfRule>
  </conditionalFormatting>
  <conditionalFormatting sqref="H20:I20">
    <cfRule type="expression" dxfId="35" priority="14" stopIfTrue="1">
      <formula>D30&lt;&gt;0</formula>
    </cfRule>
    <cfRule type="expression" dxfId="34" priority="15" stopIfTrue="1">
      <formula>ISERROR(H20)</formula>
    </cfRule>
    <cfRule type="expression" dxfId="33" priority="16" stopIfTrue="1">
      <formula>H21</formula>
    </cfRule>
  </conditionalFormatting>
  <conditionalFormatting sqref="F24">
    <cfRule type="expression" dxfId="32" priority="17" stopIfTrue="1">
      <formula>D30&lt;&gt;0</formula>
    </cfRule>
    <cfRule type="expression" dxfId="31" priority="18" stopIfTrue="1">
      <formula>ISERROR(F24)</formula>
    </cfRule>
    <cfRule type="expression" dxfId="30" priority="19" stopIfTrue="1">
      <formula>F25</formula>
    </cfRule>
  </conditionalFormatting>
  <conditionalFormatting sqref="G24">
    <cfRule type="expression" dxfId="29" priority="20" stopIfTrue="1">
      <formula>D30&lt;&gt;0</formula>
    </cfRule>
    <cfRule type="expression" dxfId="28" priority="21" stopIfTrue="1">
      <formula>ISERROR(G24)</formula>
    </cfRule>
    <cfRule type="expression" dxfId="27" priority="22" stopIfTrue="1">
      <formula>G25</formula>
    </cfRule>
  </conditionalFormatting>
  <conditionalFormatting sqref="H24:I24">
    <cfRule type="expression" dxfId="26" priority="23" stopIfTrue="1">
      <formula>D30&lt;&gt;0</formula>
    </cfRule>
    <cfRule type="expression" dxfId="25" priority="24" stopIfTrue="1">
      <formula>ISERROR(H24)</formula>
    </cfRule>
    <cfRule type="expression" dxfId="24" priority="25" stopIfTrue="1">
      <formula>H25</formula>
    </cfRule>
  </conditionalFormatting>
  <conditionalFormatting sqref="F28">
    <cfRule type="expression" dxfId="23" priority="26" stopIfTrue="1">
      <formula>D30&lt;&gt;0</formula>
    </cfRule>
    <cfRule type="expression" dxfId="22" priority="27" stopIfTrue="1">
      <formula>ISERROR(F28)</formula>
    </cfRule>
    <cfRule type="expression" dxfId="21" priority="28" stopIfTrue="1">
      <formula>F29</formula>
    </cfRule>
  </conditionalFormatting>
  <conditionalFormatting sqref="G28">
    <cfRule type="expression" dxfId="20" priority="29" stopIfTrue="1">
      <formula>D30&lt;&gt;0</formula>
    </cfRule>
    <cfRule type="expression" dxfId="19" priority="30" stopIfTrue="1">
      <formula>ISERROR(G28)</formula>
    </cfRule>
    <cfRule type="expression" dxfId="18" priority="31" stopIfTrue="1">
      <formula>G29</formula>
    </cfRule>
  </conditionalFormatting>
  <conditionalFormatting sqref="H28:I28 H30:I30">
    <cfRule type="expression" dxfId="17" priority="32" stopIfTrue="1">
      <formula>D30&lt;&gt;0</formula>
    </cfRule>
    <cfRule type="expression" dxfId="16" priority="33" stopIfTrue="1">
      <formula>ISERROR(H28)</formula>
    </cfRule>
    <cfRule type="expression" dxfId="15" priority="34" stopIfTrue="1">
      <formula>H29</formula>
    </cfRule>
  </conditionalFormatting>
  <conditionalFormatting sqref="J30">
    <cfRule type="expression" dxfId="14" priority="35" stopIfTrue="1">
      <formula>AND(ISERROR(J30),F30&lt;&gt;0)</formula>
    </cfRule>
    <cfRule type="expression" dxfId="13" priority="36" stopIfTrue="1">
      <formula>J31</formula>
    </cfRule>
    <cfRule type="expression" dxfId="12" priority="37" stopIfTrue="1">
      <formula>F30&lt;&gt;0</formula>
    </cfRule>
  </conditionalFormatting>
  <conditionalFormatting sqref="F30:G30">
    <cfRule type="expression" dxfId="11" priority="38" stopIfTrue="1">
      <formula>C29</formula>
    </cfRule>
    <cfRule type="expression" dxfId="10" priority="39" stopIfTrue="1">
      <formula>D30&lt;&gt;0</formula>
    </cfRule>
  </conditionalFormatting>
  <conditionalFormatting sqref="J20">
    <cfRule type="expression" dxfId="9" priority="40" stopIfTrue="1">
      <formula>D30&lt;&gt;0</formula>
    </cfRule>
    <cfRule type="expression" dxfId="8" priority="41" stopIfTrue="1">
      <formula>ISERROR(J20)</formula>
    </cfRule>
    <cfRule type="expression" dxfId="7" priority="42" stopIfTrue="1">
      <formula>J21</formula>
    </cfRule>
  </conditionalFormatting>
  <conditionalFormatting sqref="J28">
    <cfRule type="expression" dxfId="6" priority="43" stopIfTrue="1">
      <formula>D30&lt;&gt;0</formula>
    </cfRule>
    <cfRule type="expression" dxfId="5" priority="44" stopIfTrue="1">
      <formula>ISERROR(J28)</formula>
    </cfRule>
    <cfRule type="expression" dxfId="4" priority="45" stopIfTrue="1">
      <formula>J29</formula>
    </cfRule>
  </conditionalFormatting>
  <conditionalFormatting sqref="J24">
    <cfRule type="expression" dxfId="3" priority="46" stopIfTrue="1">
      <formula>D30&lt;&gt;0</formula>
    </cfRule>
    <cfRule type="expression" dxfId="2" priority="47" stopIfTrue="1">
      <formula>ISERROR(J24)</formula>
    </cfRule>
    <cfRule type="expression" dxfId="1" priority="48" stopIfTrue="1">
      <formula>J25</formula>
    </cfRule>
  </conditionalFormatting>
  <conditionalFormatting sqref="F8:J8 F13:J16">
    <cfRule type="expression" dxfId="0" priority="1">
      <formula>$D$8=""</formula>
    </cfRule>
  </conditionalFormatting>
  <dataValidations count="12">
    <dataValidation type="date" operator="greaterThanOrEqual" allowBlank="1" showInputMessage="1" showErrorMessage="1" errorTitle="Date Error" error="Please enter a valid date or ensure that the first bail date is not before the custody / committal date." sqref="D19" xr:uid="{00000000-0002-0000-0000-000000000000}">
      <formula1>D8</formula1>
    </dataValidation>
    <dataValidation type="date" operator="greaterThanOrEqual" allowBlank="1" showInputMessage="1" showErrorMessage="1" errorTitle="Date Error" error="Enter a valid date or ensure that the second Return to Custody Date cannot be before the Second Bail Date" sqref="D24" xr:uid="{00000000-0002-0000-0000-000001000000}">
      <formula1>D23</formula1>
    </dataValidation>
    <dataValidation type="date" operator="greaterThanOrEqual" allowBlank="1" showInputMessage="1" showErrorMessage="1" errorTitle="Date Error" error="Enter a valid date or ensure that the Third Bail Date is not before the second Return to Custody Date" sqref="D27" xr:uid="{00000000-0002-0000-0000-000002000000}">
      <formula1>D24</formula1>
    </dataValidation>
    <dataValidation type="date" operator="greaterThanOrEqual" allowBlank="1" showInputMessage="1" showErrorMessage="1" errorTitle="Date Error" error="Enter a valid date or ensure that the third Return to Custody Date is not before the Third Bail Date" sqref="D28" xr:uid="{00000000-0002-0000-0000-000003000000}">
      <formula1>D27</formula1>
    </dataValidation>
    <dataValidation type="date" operator="greaterThanOrEqual" allowBlank="1" showInputMessage="1" showErrorMessage="1" errorTitle="Date Error" error="Enter a valid date or ensure that the Second Bail Date is not before the First Return to Custody Date" sqref="D23" xr:uid="{00000000-0002-0000-0000-000004000000}">
      <formula1>D20</formula1>
    </dataValidation>
    <dataValidation type="date" operator="greaterThan" allowBlank="1" showInputMessage="1" showErrorMessage="1" errorTitle="Date Error" error="Enter a valid date or ensure that the Return to Custody Date is not before the First Bail Date" sqref="D20" xr:uid="{00000000-0002-0000-0000-000005000000}">
      <formula1>D19</formula1>
    </dataValidation>
    <dataValidation type="date" allowBlank="1" showInputMessage="1" showErrorMessage="1" sqref="L11" xr:uid="{00000000-0002-0000-0000-000006000000}">
      <formula1>43466</formula1>
      <formula2>44561</formula2>
    </dataValidation>
    <dataValidation type="textLength" allowBlank="1" showInputMessage="1" showErrorMessage="1" sqref="I2" xr:uid="{00000000-0002-0000-0000-000007000000}">
      <formula1>0</formula1>
      <formula2>2</formula2>
    </dataValidation>
    <dataValidation type="date" allowBlank="1" showInputMessage="1" showErrorMessage="1" errorTitle="Invalid Date" error="The 1st Custody Remand date should be between 28 Sep 2020 and 31 Dec 2020." prompt="For this Covid-specific version of the CTL Calculator, based on 238 days, the 1st Custody Remand date should be between 28 Sep 2020 and 31 Dec 2020. If the date is before 28 Sep 2020, please use the 182 day version of the calculator." sqref="D8" xr:uid="{00000000-0002-0000-0000-000008000000}">
      <formula1>44102</formula1>
      <formula2>44196</formula2>
    </dataValidation>
    <dataValidation type="whole" allowBlank="1" showInputMessage="1" showErrorMessage="1" sqref="H2" xr:uid="{00000000-0002-0000-0000-000009000000}">
      <formula1>0</formula1>
      <formula2>99</formula2>
    </dataValidation>
    <dataValidation type="date" operator="greaterThanOrEqual" allowBlank="1" showInputMessage="1" showErrorMessage="1" sqref="D30" xr:uid="{00000000-0002-0000-0000-00000A000000}">
      <formula1>D8</formula1>
    </dataValidation>
    <dataValidation type="whole" allowBlank="1" showInputMessage="1" showErrorMessage="1" sqref="J30" xr:uid="{00000000-0002-0000-0000-00000B000000}">
      <formula1>1</formula1>
      <formula2>182</formula2>
    </dataValidation>
  </dataValidations>
  <pageMargins left="0.55118110236220474" right="0.74803149606299213" top="0.78740157480314965" bottom="0.86614173228346458" header="0.31496062992125984" footer="0.51181102362204722"/>
  <pageSetup paperSize="9" scale="91" orientation="landscape" errors="blank" r:id="rId1"/>
  <headerFooter alignWithMargins="0"/>
  <rowBreaks count="3" manualBreakCount="3">
    <brk id="32" max="16383" man="1"/>
    <brk id="34" max="16383" man="1"/>
    <brk id="35" max="16383" man="1"/>
  </rowBreaks>
  <drawing r:id="rId2"/>
  <legacyDrawing r:id="rId3"/>
  <controls>
    <mc:AlternateContent xmlns:mc="http://schemas.openxmlformats.org/markup-compatibility/2006">
      <mc:Choice Requires="x14">
        <control shapeId="1031" r:id="rId4" name="CommandButton1">
          <controlPr defaultSize="0" autoFill="0" autoLine="0" r:id="rId5">
            <anchor moveWithCells="1">
              <from>
                <xdr:col>2</xdr:col>
                <xdr:colOff>640080</xdr:colOff>
                <xdr:row>32</xdr:row>
                <xdr:rowOff>60960</xdr:rowOff>
              </from>
              <to>
                <xdr:col>3</xdr:col>
                <xdr:colOff>236220</xdr:colOff>
                <xdr:row>33</xdr:row>
                <xdr:rowOff>99060</xdr:rowOff>
              </to>
            </anchor>
          </controlPr>
        </control>
      </mc:Choice>
      <mc:Fallback>
        <control shapeId="1031" r:id="rId4" name="CommandButton1"/>
      </mc:Fallback>
    </mc:AlternateContent>
    <mc:AlternateContent xmlns:mc="http://schemas.openxmlformats.org/markup-compatibility/2006">
      <mc:Choice Requires="x14">
        <control shapeId="1038" r:id="rId6" name="CommandButton3">
          <controlPr defaultSize="0" autoFill="0" autoLine="0" r:id="rId7">
            <anchor moveWithCells="1">
              <from>
                <xdr:col>11</xdr:col>
                <xdr:colOff>106680</xdr:colOff>
                <xdr:row>6</xdr:row>
                <xdr:rowOff>99060</xdr:rowOff>
              </from>
              <to>
                <xdr:col>11</xdr:col>
                <xdr:colOff>1539240</xdr:colOff>
                <xdr:row>7</xdr:row>
                <xdr:rowOff>175260</xdr:rowOff>
              </to>
            </anchor>
          </controlPr>
        </control>
      </mc:Choice>
      <mc:Fallback>
        <control shapeId="1038" r:id="rId6" name="CommandButton3"/>
      </mc:Fallback>
    </mc:AlternateContent>
    <mc:AlternateContent xmlns:mc="http://schemas.openxmlformats.org/markup-compatibility/2006">
      <mc:Choice Requires="x14">
        <control shapeId="1039" r:id="rId8" name="CommandButton4">
          <controlPr defaultSize="0" autoFill="0" autoLine="0" r:id="rId9">
            <anchor moveWithCells="1">
              <from>
                <xdr:col>11</xdr:col>
                <xdr:colOff>91440</xdr:colOff>
                <xdr:row>4</xdr:row>
                <xdr:rowOff>114300</xdr:rowOff>
              </from>
              <to>
                <xdr:col>11</xdr:col>
                <xdr:colOff>1524000</xdr:colOff>
                <xdr:row>5</xdr:row>
                <xdr:rowOff>220980</xdr:rowOff>
              </to>
            </anchor>
          </controlPr>
        </control>
      </mc:Choice>
      <mc:Fallback>
        <control shapeId="1039" r:id="rId8" name="CommandButton4"/>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01F41-F17D-4DF9-A470-05EA6693D319}">
  <sheetPr codeName="Sheet4"/>
  <dimension ref="B2:K113"/>
  <sheetViews>
    <sheetView showGridLines="0" workbookViewId="0"/>
  </sheetViews>
  <sheetFormatPr defaultColWidth="9.26953125" defaultRowHeight="15.6" x14ac:dyDescent="0.25"/>
  <cols>
    <col min="1" max="1" width="1.36328125" style="156" customWidth="1"/>
    <col min="2" max="16384" width="9.26953125" style="156"/>
  </cols>
  <sheetData>
    <row r="2" spans="2:10" ht="23.4" x14ac:dyDescent="0.25">
      <c r="B2" s="236" t="s">
        <v>63</v>
      </c>
      <c r="C2" s="236"/>
      <c r="D2" s="236"/>
      <c r="E2" s="236"/>
      <c r="F2" s="236"/>
      <c r="G2" s="236"/>
      <c r="H2" s="236"/>
      <c r="I2" s="236"/>
      <c r="J2" s="236"/>
    </row>
    <row r="3" spans="2:10" ht="16.95" customHeight="1" x14ac:dyDescent="0.25">
      <c r="C3" s="157"/>
      <c r="D3" s="157"/>
      <c r="E3" s="157"/>
      <c r="F3" s="157"/>
    </row>
    <row r="4" spans="2:10" ht="46.05" customHeight="1" x14ac:dyDescent="0.25">
      <c r="B4" s="235" t="s">
        <v>64</v>
      </c>
      <c r="C4" s="235"/>
      <c r="D4" s="235"/>
      <c r="E4" s="235"/>
      <c r="F4" s="235"/>
      <c r="G4" s="235"/>
      <c r="H4" s="235"/>
      <c r="I4" s="235"/>
      <c r="J4" s="235"/>
    </row>
    <row r="5" spans="2:10" x14ac:dyDescent="0.25">
      <c r="B5" s="158"/>
    </row>
    <row r="6" spans="2:10" ht="103.95" customHeight="1" x14ac:dyDescent="0.25">
      <c r="B6" s="237" t="s">
        <v>101</v>
      </c>
      <c r="C6" s="237"/>
      <c r="D6" s="237"/>
      <c r="E6" s="237"/>
      <c r="F6" s="237"/>
      <c r="G6" s="237"/>
      <c r="H6" s="237"/>
      <c r="I6" s="237"/>
      <c r="J6" s="237"/>
    </row>
    <row r="7" spans="2:10" x14ac:dyDescent="0.25">
      <c r="B7" s="159"/>
    </row>
    <row r="8" spans="2:10" x14ac:dyDescent="0.25">
      <c r="B8" s="159"/>
    </row>
    <row r="9" spans="2:10" x14ac:dyDescent="0.25">
      <c r="B9" s="159"/>
    </row>
    <row r="10" spans="2:10" x14ac:dyDescent="0.25">
      <c r="B10" s="160" t="s">
        <v>65</v>
      </c>
    </row>
    <row r="11" spans="2:10" ht="16.2" thickBot="1" x14ac:dyDescent="0.3"/>
    <row r="12" spans="2:10" ht="27" customHeight="1" thickTop="1" thickBot="1" x14ac:dyDescent="0.3">
      <c r="B12" s="161" t="s">
        <v>66</v>
      </c>
      <c r="C12" s="162"/>
      <c r="D12" s="162"/>
      <c r="E12" s="162"/>
      <c r="F12" s="162"/>
      <c r="G12" s="162"/>
      <c r="H12" s="163"/>
    </row>
    <row r="13" spans="2:10" ht="16.2" thickTop="1" x14ac:dyDescent="0.25"/>
    <row r="14" spans="2:10" ht="169.05" customHeight="1" x14ac:dyDescent="0.25">
      <c r="B14" s="237" t="s">
        <v>105</v>
      </c>
      <c r="C14" s="237"/>
      <c r="D14" s="237"/>
      <c r="E14" s="237"/>
      <c r="F14" s="237"/>
      <c r="G14" s="237"/>
      <c r="H14" s="237"/>
      <c r="I14" s="237"/>
      <c r="J14" s="237"/>
    </row>
    <row r="18" spans="2:10" x14ac:dyDescent="0.25">
      <c r="B18" s="160" t="s">
        <v>67</v>
      </c>
    </row>
    <row r="19" spans="2:10" ht="16.2" thickBot="1" x14ac:dyDescent="0.3"/>
    <row r="20" spans="2:10" ht="27" customHeight="1" thickTop="1" x14ac:dyDescent="0.25">
      <c r="B20" s="164" t="s">
        <v>73</v>
      </c>
      <c r="C20" s="165"/>
      <c r="D20" s="165"/>
      <c r="E20" s="165"/>
      <c r="F20" s="165"/>
      <c r="G20" s="165"/>
      <c r="H20" s="166"/>
    </row>
    <row r="21" spans="2:10" ht="27" customHeight="1" thickBot="1" x14ac:dyDescent="0.3">
      <c r="B21" s="167" t="s">
        <v>74</v>
      </c>
      <c r="C21" s="168"/>
      <c r="D21" s="168"/>
      <c r="E21" s="168"/>
      <c r="F21" s="168"/>
      <c r="G21" s="168"/>
      <c r="H21" s="169"/>
    </row>
    <row r="22" spans="2:10" ht="16.2" thickTop="1" x14ac:dyDescent="0.25"/>
    <row r="23" spans="2:10" ht="57" customHeight="1" x14ac:dyDescent="0.25">
      <c r="B23" s="237" t="s">
        <v>68</v>
      </c>
      <c r="C23" s="237"/>
      <c r="D23" s="237"/>
      <c r="E23" s="237"/>
      <c r="F23" s="237"/>
      <c r="G23" s="237"/>
      <c r="H23" s="237"/>
      <c r="I23" s="237"/>
      <c r="J23" s="237"/>
    </row>
    <row r="27" spans="2:10" x14ac:dyDescent="0.25">
      <c r="B27" s="160" t="s">
        <v>69</v>
      </c>
    </row>
    <row r="28" spans="2:10" ht="16.2" thickBot="1" x14ac:dyDescent="0.3"/>
    <row r="29" spans="2:10" ht="27" customHeight="1" thickTop="1" x14ac:dyDescent="0.25">
      <c r="B29" s="170" t="s">
        <v>73</v>
      </c>
      <c r="C29" s="165"/>
      <c r="D29" s="165"/>
      <c r="E29" s="165"/>
      <c r="F29" s="165"/>
      <c r="G29" s="165"/>
      <c r="H29" s="166"/>
    </row>
    <row r="30" spans="2:10" ht="27" customHeight="1" x14ac:dyDescent="0.25">
      <c r="B30" s="171" t="s">
        <v>74</v>
      </c>
      <c r="C30" s="172"/>
      <c r="D30" s="172"/>
      <c r="E30" s="172"/>
      <c r="F30" s="172"/>
      <c r="G30" s="172"/>
      <c r="H30" s="173"/>
    </row>
    <row r="31" spans="2:10" ht="27" customHeight="1" thickBot="1" x14ac:dyDescent="0.3">
      <c r="B31" s="174" t="s">
        <v>75</v>
      </c>
      <c r="C31" s="168"/>
      <c r="D31" s="168"/>
      <c r="E31" s="168"/>
      <c r="F31" s="168"/>
      <c r="G31" s="168"/>
      <c r="H31" s="169"/>
    </row>
    <row r="32" spans="2:10" ht="16.2" thickTop="1" x14ac:dyDescent="0.25"/>
    <row r="33" spans="2:10" ht="50.55" customHeight="1" x14ac:dyDescent="0.25">
      <c r="B33" s="238" t="s">
        <v>70</v>
      </c>
      <c r="C33" s="238"/>
      <c r="D33" s="238"/>
      <c r="E33" s="238"/>
      <c r="F33" s="238"/>
      <c r="G33" s="238"/>
      <c r="H33" s="238"/>
      <c r="I33" s="238"/>
      <c r="J33" s="238"/>
    </row>
    <row r="37" spans="2:10" x14ac:dyDescent="0.25">
      <c r="B37" s="160" t="s">
        <v>71</v>
      </c>
    </row>
    <row r="38" spans="2:10" ht="16.2" thickBot="1" x14ac:dyDescent="0.3"/>
    <row r="39" spans="2:10" ht="27" customHeight="1" thickTop="1" x14ac:dyDescent="0.25">
      <c r="B39" s="170" t="s">
        <v>73</v>
      </c>
      <c r="C39" s="165"/>
      <c r="D39" s="165"/>
      <c r="E39" s="165"/>
      <c r="F39" s="165"/>
      <c r="G39" s="165"/>
      <c r="H39" s="165"/>
      <c r="I39" s="166"/>
    </row>
    <row r="40" spans="2:10" ht="27" customHeight="1" x14ac:dyDescent="0.25">
      <c r="B40" s="171" t="s">
        <v>74</v>
      </c>
      <c r="C40" s="172"/>
      <c r="D40" s="172"/>
      <c r="E40" s="172"/>
      <c r="F40" s="172"/>
      <c r="G40" s="172"/>
      <c r="H40" s="172"/>
      <c r="I40" s="173"/>
    </row>
    <row r="41" spans="2:10" ht="27" customHeight="1" x14ac:dyDescent="0.25">
      <c r="B41" s="171" t="s">
        <v>75</v>
      </c>
      <c r="C41" s="172"/>
      <c r="D41" s="172"/>
      <c r="E41" s="172"/>
      <c r="F41" s="172"/>
      <c r="G41" s="172"/>
      <c r="H41" s="172"/>
      <c r="I41" s="173"/>
    </row>
    <row r="42" spans="2:10" ht="27" customHeight="1" x14ac:dyDescent="0.25">
      <c r="B42" s="171" t="s">
        <v>76</v>
      </c>
      <c r="C42" s="172"/>
      <c r="D42" s="172"/>
      <c r="E42" s="172"/>
      <c r="F42" s="172"/>
      <c r="G42" s="172"/>
      <c r="H42" s="172"/>
      <c r="I42" s="173"/>
    </row>
    <row r="43" spans="2:10" ht="27" customHeight="1" x14ac:dyDescent="0.25">
      <c r="B43" s="171" t="s">
        <v>77</v>
      </c>
      <c r="C43" s="172"/>
      <c r="D43" s="172"/>
      <c r="E43" s="172"/>
      <c r="F43" s="172"/>
      <c r="G43" s="172"/>
      <c r="H43" s="172"/>
      <c r="I43" s="173"/>
    </row>
    <row r="44" spans="2:10" ht="27" customHeight="1" x14ac:dyDescent="0.25">
      <c r="B44" s="171" t="s">
        <v>78</v>
      </c>
      <c r="C44" s="172"/>
      <c r="D44" s="172"/>
      <c r="E44" s="172"/>
      <c r="F44" s="172"/>
      <c r="G44" s="172"/>
      <c r="H44" s="172"/>
      <c r="I44" s="173"/>
    </row>
    <row r="45" spans="2:10" ht="27" customHeight="1" x14ac:dyDescent="0.25">
      <c r="B45" s="171" t="s">
        <v>79</v>
      </c>
      <c r="C45" s="172"/>
      <c r="D45" s="172"/>
      <c r="E45" s="172"/>
      <c r="F45" s="172"/>
      <c r="G45" s="172"/>
      <c r="H45" s="172"/>
      <c r="I45" s="173"/>
    </row>
    <row r="46" spans="2:10" ht="27" customHeight="1" x14ac:dyDescent="0.25">
      <c r="B46" s="171"/>
      <c r="C46" s="172"/>
      <c r="D46" s="172"/>
      <c r="E46" s="172"/>
      <c r="F46" s="172"/>
      <c r="G46" s="172"/>
      <c r="H46" s="172"/>
      <c r="I46" s="173"/>
    </row>
    <row r="47" spans="2:10" ht="27" customHeight="1" thickBot="1" x14ac:dyDescent="0.3">
      <c r="B47" s="175" t="s">
        <v>72</v>
      </c>
      <c r="C47" s="176"/>
      <c r="D47" s="176"/>
      <c r="E47" s="176"/>
      <c r="F47" s="176"/>
      <c r="G47" s="176"/>
      <c r="H47" s="168"/>
      <c r="I47" s="169"/>
    </row>
    <row r="48" spans="2:10" ht="15.45" customHeight="1" thickTop="1" x14ac:dyDescent="0.25">
      <c r="B48" s="177"/>
      <c r="C48" s="177"/>
      <c r="D48" s="177"/>
      <c r="E48" s="177"/>
      <c r="F48" s="177"/>
      <c r="G48" s="177"/>
      <c r="H48" s="178"/>
      <c r="I48" s="178"/>
    </row>
    <row r="49" spans="2:10" ht="15.45" customHeight="1" x14ac:dyDescent="0.25">
      <c r="B49" s="177"/>
      <c r="C49" s="177"/>
      <c r="D49" s="177"/>
      <c r="E49" s="177"/>
      <c r="F49" s="177"/>
      <c r="G49" s="177"/>
      <c r="H49" s="178"/>
      <c r="I49" s="178"/>
    </row>
    <row r="50" spans="2:10" ht="15.45" customHeight="1" x14ac:dyDescent="0.25">
      <c r="B50" s="177"/>
      <c r="C50" s="177"/>
      <c r="D50" s="177"/>
      <c r="E50" s="177"/>
      <c r="F50" s="177"/>
      <c r="G50" s="177"/>
      <c r="H50" s="178"/>
      <c r="I50" s="178"/>
    </row>
    <row r="51" spans="2:10" ht="15.45" customHeight="1" x14ac:dyDescent="0.25">
      <c r="B51" s="183" t="s">
        <v>85</v>
      </c>
      <c r="C51" s="177"/>
      <c r="D51" s="177"/>
      <c r="E51" s="177"/>
      <c r="F51" s="177"/>
      <c r="G51" s="177"/>
      <c r="H51" s="178"/>
      <c r="I51" s="178"/>
    </row>
    <row r="52" spans="2:10" ht="15.45" customHeight="1" x14ac:dyDescent="0.25"/>
    <row r="53" spans="2:10" ht="40.049999999999997" customHeight="1" x14ac:dyDescent="0.25">
      <c r="B53" s="242" t="s">
        <v>80</v>
      </c>
      <c r="C53" s="243"/>
      <c r="D53" s="243"/>
      <c r="E53" s="243"/>
      <c r="F53" s="244"/>
      <c r="G53" s="179" t="s">
        <v>33</v>
      </c>
    </row>
    <row r="54" spans="2:10" ht="48.45" customHeight="1" x14ac:dyDescent="0.25">
      <c r="B54" s="242" t="s">
        <v>81</v>
      </c>
      <c r="C54" s="243"/>
      <c r="D54" s="243"/>
      <c r="E54" s="243"/>
      <c r="F54" s="244"/>
      <c r="G54" s="179" t="s">
        <v>33</v>
      </c>
    </row>
    <row r="55" spans="2:10" ht="45.45" customHeight="1" x14ac:dyDescent="0.25">
      <c r="B55" s="242" t="s">
        <v>82</v>
      </c>
      <c r="C55" s="243"/>
      <c r="D55" s="243"/>
      <c r="E55" s="243"/>
      <c r="F55" s="244"/>
      <c r="G55" s="179" t="s">
        <v>84</v>
      </c>
    </row>
    <row r="56" spans="2:10" ht="55.5" customHeight="1" x14ac:dyDescent="0.25">
      <c r="B56" s="239" t="s">
        <v>83</v>
      </c>
      <c r="C56" s="240"/>
      <c r="D56" s="240"/>
      <c r="E56" s="240"/>
      <c r="F56" s="241"/>
      <c r="G56" s="180" t="s">
        <v>62</v>
      </c>
    </row>
    <row r="57" spans="2:10" x14ac:dyDescent="0.25">
      <c r="B57" s="181"/>
    </row>
    <row r="60" spans="2:10" x14ac:dyDescent="0.25">
      <c r="B60" s="160" t="s">
        <v>86</v>
      </c>
    </row>
    <row r="62" spans="2:10" ht="33" customHeight="1" x14ac:dyDescent="0.25">
      <c r="B62" s="238" t="s">
        <v>89</v>
      </c>
      <c r="C62" s="238"/>
      <c r="D62" s="238"/>
      <c r="E62" s="238"/>
      <c r="F62" s="238"/>
      <c r="G62" s="238"/>
      <c r="H62" s="238"/>
      <c r="I62" s="238"/>
      <c r="J62" s="238"/>
    </row>
    <row r="63" spans="2:10" x14ac:dyDescent="0.25">
      <c r="B63" s="245" t="s">
        <v>90</v>
      </c>
      <c r="C63" s="245"/>
      <c r="D63" s="245"/>
      <c r="E63" s="245"/>
    </row>
    <row r="67" spans="2:11" x14ac:dyDescent="0.25">
      <c r="B67" s="160" t="s">
        <v>87</v>
      </c>
    </row>
    <row r="69" spans="2:11" ht="54.45" customHeight="1" x14ac:dyDescent="0.25">
      <c r="B69" s="238" t="s">
        <v>88</v>
      </c>
      <c r="C69" s="238"/>
      <c r="D69" s="238"/>
      <c r="E69" s="238"/>
      <c r="F69" s="238"/>
      <c r="G69" s="238"/>
      <c r="H69" s="238"/>
      <c r="I69" s="238"/>
      <c r="J69" s="238"/>
    </row>
    <row r="71" spans="2:11" ht="44.55" customHeight="1" x14ac:dyDescent="0.25">
      <c r="B71" s="238" t="s">
        <v>91</v>
      </c>
      <c r="C71" s="238"/>
      <c r="D71" s="238"/>
      <c r="E71" s="238"/>
      <c r="F71" s="238"/>
      <c r="G71" s="238"/>
      <c r="H71" s="238"/>
      <c r="I71" s="238"/>
      <c r="J71" s="238"/>
    </row>
    <row r="73" spans="2:11" ht="78.45" customHeight="1" x14ac:dyDescent="0.25">
      <c r="B73" s="238" t="s">
        <v>92</v>
      </c>
      <c r="C73" s="238"/>
      <c r="D73" s="238"/>
      <c r="E73" s="238"/>
      <c r="F73" s="238"/>
      <c r="G73" s="238"/>
      <c r="H73" s="238"/>
      <c r="I73" s="238"/>
      <c r="J73" s="238"/>
      <c r="K73" s="238"/>
    </row>
    <row r="74" spans="2:11" ht="15.45" customHeight="1" x14ac:dyDescent="0.25">
      <c r="B74" s="182"/>
      <c r="C74" s="182"/>
      <c r="D74" s="182"/>
      <c r="E74" s="182"/>
      <c r="F74" s="182"/>
      <c r="G74" s="182"/>
      <c r="H74" s="182"/>
      <c r="I74" s="182"/>
      <c r="J74" s="182"/>
      <c r="K74" s="182"/>
    </row>
    <row r="75" spans="2:11" ht="73.05" customHeight="1" x14ac:dyDescent="0.25">
      <c r="B75" s="238" t="s">
        <v>102</v>
      </c>
      <c r="C75" s="238"/>
      <c r="D75" s="238"/>
      <c r="E75" s="238"/>
      <c r="F75" s="238"/>
      <c r="G75" s="238"/>
      <c r="H75" s="238"/>
      <c r="I75" s="238"/>
      <c r="J75" s="238"/>
      <c r="K75" s="182"/>
    </row>
    <row r="79" spans="2:11" x14ac:dyDescent="0.25">
      <c r="B79" s="160" t="s">
        <v>93</v>
      </c>
    </row>
    <row r="81" spans="2:10" ht="52.5" customHeight="1" x14ac:dyDescent="0.25">
      <c r="B81" s="238" t="s">
        <v>94</v>
      </c>
      <c r="C81" s="238"/>
      <c r="D81" s="238"/>
      <c r="E81" s="238"/>
      <c r="F81" s="238"/>
      <c r="G81" s="238"/>
      <c r="H81" s="238"/>
      <c r="I81" s="238"/>
      <c r="J81" s="238"/>
    </row>
    <row r="85" spans="2:10" x14ac:dyDescent="0.25">
      <c r="B85" s="160" t="s">
        <v>95</v>
      </c>
    </row>
    <row r="87" spans="2:10" ht="261" customHeight="1" x14ac:dyDescent="0.25">
      <c r="B87" s="238" t="s">
        <v>96</v>
      </c>
      <c r="C87" s="246"/>
      <c r="D87" s="246"/>
      <c r="E87" s="246"/>
      <c r="F87" s="246"/>
      <c r="G87" s="246"/>
      <c r="H87" s="246"/>
      <c r="I87" s="246"/>
      <c r="J87" s="246"/>
    </row>
    <row r="91" spans="2:10" x14ac:dyDescent="0.25">
      <c r="B91" s="160" t="s">
        <v>97</v>
      </c>
    </row>
    <row r="93" spans="2:10" ht="56.55" customHeight="1" x14ac:dyDescent="0.25">
      <c r="B93" s="238" t="s">
        <v>104</v>
      </c>
      <c r="C93" s="238"/>
      <c r="D93" s="238"/>
      <c r="E93" s="238"/>
      <c r="F93" s="238"/>
      <c r="G93" s="238"/>
      <c r="H93" s="238"/>
      <c r="I93" s="238"/>
      <c r="J93" s="238"/>
    </row>
    <row r="97" spans="2:10" x14ac:dyDescent="0.25">
      <c r="B97" s="160" t="s">
        <v>98</v>
      </c>
    </row>
    <row r="99" spans="2:10" ht="114.45" customHeight="1" x14ac:dyDescent="0.25">
      <c r="B99" s="238" t="s">
        <v>99</v>
      </c>
      <c r="C99" s="246"/>
      <c r="D99" s="246"/>
      <c r="E99" s="246"/>
      <c r="F99" s="246"/>
      <c r="G99" s="246"/>
      <c r="H99" s="246"/>
      <c r="I99" s="246"/>
      <c r="J99" s="246"/>
    </row>
    <row r="103" spans="2:10" x14ac:dyDescent="0.25">
      <c r="B103" s="160" t="s">
        <v>100</v>
      </c>
    </row>
    <row r="105" spans="2:10" ht="43.05" customHeight="1" x14ac:dyDescent="0.25">
      <c r="B105" s="238" t="s">
        <v>106</v>
      </c>
      <c r="C105" s="246"/>
      <c r="D105" s="246"/>
      <c r="E105" s="246"/>
      <c r="F105" s="246"/>
      <c r="G105" s="246"/>
      <c r="H105" s="246"/>
      <c r="I105" s="246"/>
      <c r="J105" s="246"/>
    </row>
    <row r="109" spans="2:10" x14ac:dyDescent="0.25">
      <c r="B109" s="160" t="s">
        <v>107</v>
      </c>
    </row>
    <row r="111" spans="2:10" s="184" customFormat="1" ht="14.4" x14ac:dyDescent="0.25">
      <c r="B111" s="184" t="s">
        <v>108</v>
      </c>
    </row>
    <row r="112" spans="2:10" s="184" customFormat="1" ht="14.4" x14ac:dyDescent="0.25">
      <c r="B112" s="184" t="s">
        <v>109</v>
      </c>
    </row>
    <row r="113" spans="2:3" s="184" customFormat="1" ht="14.4" x14ac:dyDescent="0.25">
      <c r="B113" s="184" t="s">
        <v>111</v>
      </c>
      <c r="C113" s="185" t="s">
        <v>110</v>
      </c>
    </row>
  </sheetData>
  <sheetProtection sheet="1" objects="1" scenarios="1"/>
  <mergeCells count="21">
    <mergeCell ref="B81:J81"/>
    <mergeCell ref="B87:J87"/>
    <mergeCell ref="B93:J93"/>
    <mergeCell ref="B99:J99"/>
    <mergeCell ref="B105:J105"/>
    <mergeCell ref="B75:J75"/>
    <mergeCell ref="B62:J62"/>
    <mergeCell ref="B69:J69"/>
    <mergeCell ref="B63:E63"/>
    <mergeCell ref="B71:J71"/>
    <mergeCell ref="B73:K73"/>
    <mergeCell ref="B33:J33"/>
    <mergeCell ref="B56:F56"/>
    <mergeCell ref="B55:F55"/>
    <mergeCell ref="B54:F54"/>
    <mergeCell ref="B53:F53"/>
    <mergeCell ref="B4:J4"/>
    <mergeCell ref="B2:J2"/>
    <mergeCell ref="B6:J6"/>
    <mergeCell ref="B14:J14"/>
    <mergeCell ref="B23:J23"/>
  </mergeCells>
  <hyperlinks>
    <hyperlink ref="B63" r:id="rId1" xr:uid="{C7C48E5F-8319-406C-9E0C-3420FBD60A53}"/>
    <hyperlink ref="C113" r:id="rId2" xr:uid="{28223825-D769-4E57-8624-E515273659E3}"/>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67"/>
  <sheetViews>
    <sheetView workbookViewId="0">
      <selection activeCell="A9" sqref="A9"/>
    </sheetView>
  </sheetViews>
  <sheetFormatPr defaultColWidth="8.81640625" defaultRowHeight="10.199999999999999" x14ac:dyDescent="0.2"/>
  <cols>
    <col min="1" max="1" width="113.26953125" style="17" customWidth="1"/>
    <col min="2" max="16384" width="8.81640625" style="17"/>
  </cols>
  <sheetData>
    <row r="1" spans="1:1" x14ac:dyDescent="0.2">
      <c r="A1" s="16"/>
    </row>
    <row r="3" spans="1:1" ht="30.6" x14ac:dyDescent="0.2">
      <c r="A3" s="18" t="s">
        <v>49</v>
      </c>
    </row>
    <row r="4" spans="1:1" ht="51" x14ac:dyDescent="0.2">
      <c r="A4" s="18" t="s">
        <v>55</v>
      </c>
    </row>
    <row r="5" spans="1:1" ht="20.399999999999999" x14ac:dyDescent="0.2">
      <c r="A5" s="18" t="s">
        <v>50</v>
      </c>
    </row>
    <row r="6" spans="1:1" ht="30.6" x14ac:dyDescent="0.2">
      <c r="A6" s="18" t="s">
        <v>0</v>
      </c>
    </row>
    <row r="7" spans="1:1" x14ac:dyDescent="0.2">
      <c r="A7" s="18" t="s">
        <v>52</v>
      </c>
    </row>
    <row r="8" spans="1:1" ht="71.400000000000006" x14ac:dyDescent="0.2">
      <c r="A8" s="18" t="s">
        <v>53</v>
      </c>
    </row>
    <row r="9" spans="1:1" ht="71.400000000000006" x14ac:dyDescent="0.2">
      <c r="A9" s="18" t="s">
        <v>54</v>
      </c>
    </row>
    <row r="10" spans="1:1" ht="20.399999999999999" x14ac:dyDescent="0.2">
      <c r="A10" s="18" t="s">
        <v>51</v>
      </c>
    </row>
    <row r="11" spans="1:1" ht="20.399999999999999" x14ac:dyDescent="0.2">
      <c r="A11" s="18" t="s">
        <v>1</v>
      </c>
    </row>
    <row r="12" spans="1:1" ht="20.399999999999999" x14ac:dyDescent="0.2">
      <c r="A12" s="18" t="s">
        <v>2</v>
      </c>
    </row>
    <row r="13" spans="1:1" ht="40.799999999999997" x14ac:dyDescent="0.2">
      <c r="A13" s="38" t="s">
        <v>56</v>
      </c>
    </row>
    <row r="14" spans="1:1" ht="71.400000000000006" x14ac:dyDescent="0.2">
      <c r="A14" s="38" t="s">
        <v>46</v>
      </c>
    </row>
    <row r="15" spans="1:1" x14ac:dyDescent="0.2">
      <c r="A15" s="18"/>
    </row>
    <row r="16" spans="1:1" x14ac:dyDescent="0.2">
      <c r="A16" s="18"/>
    </row>
    <row r="17" spans="1:1" x14ac:dyDescent="0.2">
      <c r="A17" s="18"/>
    </row>
    <row r="18" spans="1:1" x14ac:dyDescent="0.2">
      <c r="A18" s="18"/>
    </row>
    <row r="19" spans="1:1" x14ac:dyDescent="0.2">
      <c r="A19" s="19"/>
    </row>
    <row r="20" spans="1:1" x14ac:dyDescent="0.2">
      <c r="A20" s="13"/>
    </row>
    <row r="21" spans="1:1" x14ac:dyDescent="0.2">
      <c r="A21" s="20"/>
    </row>
    <row r="22" spans="1:1" x14ac:dyDescent="0.2">
      <c r="A22" s="19"/>
    </row>
    <row r="23" spans="1:1" x14ac:dyDescent="0.2">
      <c r="A23" s="13"/>
    </row>
    <row r="25" spans="1:1" x14ac:dyDescent="0.2">
      <c r="A25" s="19"/>
    </row>
    <row r="26" spans="1:1" x14ac:dyDescent="0.2">
      <c r="A26" s="13"/>
    </row>
    <row r="28" spans="1:1" x14ac:dyDescent="0.2">
      <c r="A28" s="13"/>
    </row>
    <row r="30" spans="1:1" x14ac:dyDescent="0.2">
      <c r="A30" s="13"/>
    </row>
    <row r="32" spans="1:1" x14ac:dyDescent="0.2">
      <c r="A32" s="19"/>
    </row>
    <row r="33" spans="1:1" x14ac:dyDescent="0.2">
      <c r="A33" s="13"/>
    </row>
    <row r="35" spans="1:1" x14ac:dyDescent="0.2">
      <c r="A35" s="13"/>
    </row>
    <row r="36" spans="1:1" x14ac:dyDescent="0.2">
      <c r="A36" s="20"/>
    </row>
    <row r="37" spans="1:1" x14ac:dyDescent="0.2">
      <c r="A37" s="19"/>
    </row>
    <row r="38" spans="1:1" x14ac:dyDescent="0.2">
      <c r="A38" s="13"/>
    </row>
    <row r="40" spans="1:1" x14ac:dyDescent="0.2">
      <c r="A40" s="13"/>
    </row>
    <row r="42" spans="1:1" x14ac:dyDescent="0.2">
      <c r="A42" s="13"/>
    </row>
    <row r="43" spans="1:1" x14ac:dyDescent="0.2">
      <c r="A43" s="20"/>
    </row>
    <row r="46" spans="1:1" x14ac:dyDescent="0.2">
      <c r="A46" s="19"/>
    </row>
    <row r="47" spans="1:1" x14ac:dyDescent="0.2">
      <c r="A47" s="13"/>
    </row>
    <row r="49" spans="1:1" x14ac:dyDescent="0.2">
      <c r="A49" s="19"/>
    </row>
    <row r="50" spans="1:1" x14ac:dyDescent="0.2">
      <c r="A50" s="13"/>
    </row>
    <row r="52" spans="1:1" x14ac:dyDescent="0.2">
      <c r="A52" s="19"/>
    </row>
    <row r="53" spans="1:1" x14ac:dyDescent="0.2">
      <c r="A53" s="13"/>
    </row>
    <row r="55" spans="1:1" x14ac:dyDescent="0.2">
      <c r="A55" s="19"/>
    </row>
    <row r="56" spans="1:1" x14ac:dyDescent="0.2">
      <c r="A56" s="13"/>
    </row>
    <row r="57" spans="1:1" x14ac:dyDescent="0.2">
      <c r="A57" s="13"/>
    </row>
    <row r="58" spans="1:1" x14ac:dyDescent="0.2">
      <c r="A58" s="13"/>
    </row>
    <row r="59" spans="1:1" x14ac:dyDescent="0.2">
      <c r="A59" s="13"/>
    </row>
    <row r="60" spans="1:1" x14ac:dyDescent="0.2">
      <c r="A60" s="20"/>
    </row>
    <row r="61" spans="1:1" x14ac:dyDescent="0.2">
      <c r="A61" s="19"/>
    </row>
    <row r="62" spans="1:1" x14ac:dyDescent="0.2">
      <c r="A62" s="13"/>
    </row>
    <row r="63" spans="1:1" x14ac:dyDescent="0.2">
      <c r="A63" s="14"/>
    </row>
    <row r="64" spans="1:1" x14ac:dyDescent="0.2">
      <c r="A64" s="14"/>
    </row>
    <row r="65" spans="1:1" x14ac:dyDescent="0.2">
      <c r="A65" s="15"/>
    </row>
    <row r="66" spans="1:1" x14ac:dyDescent="0.2">
      <c r="A66" s="15"/>
    </row>
    <row r="67" spans="1:1" x14ac:dyDescent="0.2">
      <c r="A67" s="15"/>
    </row>
  </sheetData>
  <sheetProtection sheet="1" objects="1" scenarios="1"/>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H39"/>
  <sheetViews>
    <sheetView showGridLines="0" workbookViewId="0"/>
  </sheetViews>
  <sheetFormatPr defaultRowHeight="15" x14ac:dyDescent="0.25"/>
  <cols>
    <col min="2" max="2" width="22" bestFit="1" customWidth="1"/>
    <col min="3" max="3" width="9.81640625" bestFit="1" customWidth="1"/>
    <col min="4" max="4" width="2" customWidth="1"/>
    <col min="5" max="5" width="67" bestFit="1" customWidth="1"/>
    <col min="6" max="6" width="17.54296875" bestFit="1" customWidth="1"/>
    <col min="7" max="7" width="9.81640625" bestFit="1" customWidth="1"/>
    <col min="8" max="8" width="17.54296875" bestFit="1" customWidth="1"/>
  </cols>
  <sheetData>
    <row r="2" spans="1:8" ht="15.6" thickBot="1" x14ac:dyDescent="0.3"/>
    <row r="3" spans="1:8" ht="16.2" thickBot="1" x14ac:dyDescent="0.35">
      <c r="B3" s="25" t="s">
        <v>13</v>
      </c>
      <c r="C3" s="25" t="s">
        <v>11</v>
      </c>
      <c r="G3" s="2" t="s">
        <v>19</v>
      </c>
      <c r="H3" s="3" t="s">
        <v>12</v>
      </c>
    </row>
    <row r="4" spans="1:8" ht="15" customHeight="1" x14ac:dyDescent="0.25">
      <c r="A4" s="247">
        <v>2019</v>
      </c>
      <c r="B4" s="30" t="s">
        <v>3</v>
      </c>
      <c r="C4" s="31">
        <v>43466</v>
      </c>
      <c r="E4" s="251" t="s">
        <v>57</v>
      </c>
      <c r="G4" s="4">
        <v>41004</v>
      </c>
      <c r="H4" s="5" t="s">
        <v>16</v>
      </c>
    </row>
    <row r="5" spans="1:8" x14ac:dyDescent="0.25">
      <c r="A5" s="247"/>
      <c r="B5" s="30" t="s">
        <v>4</v>
      </c>
      <c r="C5" s="34">
        <v>43574</v>
      </c>
      <c r="E5" s="252"/>
      <c r="G5" s="6">
        <v>41066</v>
      </c>
      <c r="H5" s="7" t="s">
        <v>17</v>
      </c>
    </row>
    <row r="6" spans="1:8" x14ac:dyDescent="0.25">
      <c r="A6" s="247"/>
      <c r="B6" s="30" t="s">
        <v>5</v>
      </c>
      <c r="C6" s="31">
        <v>43577</v>
      </c>
      <c r="E6" s="252"/>
      <c r="G6" s="6">
        <v>41267</v>
      </c>
      <c r="H6" s="7" t="s">
        <v>18</v>
      </c>
    </row>
    <row r="7" spans="1:8" x14ac:dyDescent="0.25">
      <c r="A7" s="247"/>
      <c r="B7" s="30" t="s">
        <v>6</v>
      </c>
      <c r="C7" s="31">
        <v>43591</v>
      </c>
      <c r="E7" s="252"/>
      <c r="G7" s="6">
        <v>41361</v>
      </c>
      <c r="H7" s="8" t="s">
        <v>16</v>
      </c>
    </row>
    <row r="8" spans="1:8" x14ac:dyDescent="0.25">
      <c r="A8" s="247"/>
      <c r="B8" s="30" t="s">
        <v>7</v>
      </c>
      <c r="C8" s="34">
        <v>43612</v>
      </c>
      <c r="E8" s="252"/>
      <c r="G8" s="6">
        <v>41422</v>
      </c>
      <c r="H8" s="7" t="s">
        <v>17</v>
      </c>
    </row>
    <row r="9" spans="1:8" ht="15.6" thickBot="1" x14ac:dyDescent="0.3">
      <c r="A9" s="247"/>
      <c r="B9" s="30" t="s">
        <v>8</v>
      </c>
      <c r="C9" s="35">
        <v>43703</v>
      </c>
      <c r="E9" s="252"/>
      <c r="G9" s="9">
        <v>41632</v>
      </c>
      <c r="H9" s="10" t="s">
        <v>18</v>
      </c>
    </row>
    <row r="10" spans="1:8" x14ac:dyDescent="0.25">
      <c r="A10" s="247"/>
      <c r="B10" s="30" t="s">
        <v>9</v>
      </c>
      <c r="C10" s="34">
        <v>43824</v>
      </c>
      <c r="E10" s="252"/>
    </row>
    <row r="11" spans="1:8" x14ac:dyDescent="0.25">
      <c r="A11" s="247"/>
      <c r="B11" s="30" t="s">
        <v>10</v>
      </c>
      <c r="C11" s="34">
        <v>43825</v>
      </c>
      <c r="E11" s="252"/>
    </row>
    <row r="12" spans="1:8" ht="15" customHeight="1" x14ac:dyDescent="0.25">
      <c r="A12" s="248">
        <v>2020</v>
      </c>
      <c r="B12" s="32" t="s">
        <v>3</v>
      </c>
      <c r="C12" s="33">
        <v>43831</v>
      </c>
      <c r="E12" s="249" t="s">
        <v>57</v>
      </c>
    </row>
    <row r="13" spans="1:8" ht="15" customHeight="1" x14ac:dyDescent="0.25">
      <c r="A13" s="248"/>
      <c r="B13" s="32" t="s">
        <v>4</v>
      </c>
      <c r="C13" s="36">
        <v>43931</v>
      </c>
      <c r="E13" s="250"/>
    </row>
    <row r="14" spans="1:8" ht="15" customHeight="1" x14ac:dyDescent="0.25">
      <c r="A14" s="248"/>
      <c r="B14" s="32" t="s">
        <v>5</v>
      </c>
      <c r="C14" s="33">
        <v>43934</v>
      </c>
      <c r="E14" s="250"/>
    </row>
    <row r="15" spans="1:8" x14ac:dyDescent="0.25">
      <c r="A15" s="248"/>
      <c r="B15" s="32" t="s">
        <v>6</v>
      </c>
      <c r="C15" s="33">
        <v>43959</v>
      </c>
      <c r="E15" s="250"/>
    </row>
    <row r="16" spans="1:8" x14ac:dyDescent="0.25">
      <c r="A16" s="248"/>
      <c r="B16" s="32" t="s">
        <v>7</v>
      </c>
      <c r="C16" s="36">
        <v>43976</v>
      </c>
      <c r="E16" s="250"/>
    </row>
    <row r="17" spans="1:6" x14ac:dyDescent="0.25">
      <c r="A17" s="248"/>
      <c r="B17" s="32" t="s">
        <v>8</v>
      </c>
      <c r="C17" s="37">
        <v>44074</v>
      </c>
      <c r="E17" s="250"/>
    </row>
    <row r="18" spans="1:6" x14ac:dyDescent="0.25">
      <c r="A18" s="248"/>
      <c r="B18" s="32" t="s">
        <v>9</v>
      </c>
      <c r="C18" s="36">
        <v>44190</v>
      </c>
      <c r="E18" s="250"/>
    </row>
    <row r="19" spans="1:6" x14ac:dyDescent="0.25">
      <c r="A19" s="248"/>
      <c r="B19" s="32" t="s">
        <v>10</v>
      </c>
      <c r="C19" s="36">
        <v>44193</v>
      </c>
      <c r="E19" s="250"/>
    </row>
    <row r="20" spans="1:6" ht="15" customHeight="1" x14ac:dyDescent="0.25">
      <c r="A20" s="248">
        <v>2021</v>
      </c>
      <c r="B20" s="32" t="s">
        <v>3</v>
      </c>
      <c r="C20" s="33">
        <v>44197</v>
      </c>
      <c r="E20" s="154"/>
    </row>
    <row r="21" spans="1:6" ht="15" customHeight="1" x14ac:dyDescent="0.25">
      <c r="A21" s="248"/>
      <c r="B21" s="32" t="s">
        <v>4</v>
      </c>
      <c r="C21" s="36">
        <v>44288</v>
      </c>
      <c r="E21" s="155" t="s">
        <v>58</v>
      </c>
    </row>
    <row r="22" spans="1:6" ht="15.75" customHeight="1" x14ac:dyDescent="0.25">
      <c r="A22" s="248"/>
      <c r="B22" s="32" t="s">
        <v>5</v>
      </c>
      <c r="C22" s="33">
        <v>44291</v>
      </c>
      <c r="E22" s="154"/>
    </row>
    <row r="23" spans="1:6" ht="15" customHeight="1" x14ac:dyDescent="0.25">
      <c r="A23" s="248"/>
      <c r="B23" s="32" t="s">
        <v>6</v>
      </c>
      <c r="C23" s="33">
        <v>44319</v>
      </c>
      <c r="E23" s="154"/>
    </row>
    <row r="24" spans="1:6" x14ac:dyDescent="0.25">
      <c r="A24" s="248"/>
      <c r="B24" s="32" t="s">
        <v>7</v>
      </c>
      <c r="C24" s="36">
        <v>44347</v>
      </c>
      <c r="E24" s="155" t="s">
        <v>59</v>
      </c>
      <c r="F24" s="1"/>
    </row>
    <row r="25" spans="1:6" x14ac:dyDescent="0.25">
      <c r="A25" s="248"/>
      <c r="B25" s="32" t="s">
        <v>8</v>
      </c>
      <c r="C25" s="37">
        <v>44438</v>
      </c>
      <c r="E25" s="154"/>
    </row>
    <row r="26" spans="1:6" x14ac:dyDescent="0.25">
      <c r="A26" s="248"/>
      <c r="B26" s="32" t="s">
        <v>9</v>
      </c>
      <c r="C26" s="36">
        <v>44557</v>
      </c>
      <c r="E26" s="154"/>
    </row>
    <row r="27" spans="1:6" x14ac:dyDescent="0.25">
      <c r="A27" s="248"/>
      <c r="B27" s="32" t="s">
        <v>10</v>
      </c>
      <c r="C27" s="36">
        <v>44558</v>
      </c>
      <c r="E27" s="155" t="s">
        <v>60</v>
      </c>
    </row>
    <row r="28" spans="1:6" x14ac:dyDescent="0.25">
      <c r="A28" s="29"/>
      <c r="B28" s="28"/>
      <c r="C28" s="27"/>
    </row>
    <row r="29" spans="1:6" x14ac:dyDescent="0.25">
      <c r="A29" s="22"/>
      <c r="B29" s="26"/>
      <c r="C29" s="27"/>
    </row>
    <row r="30" spans="1:6" ht="15.6" thickBot="1" x14ac:dyDescent="0.3">
      <c r="A30" s="23"/>
      <c r="B30" s="26"/>
      <c r="C30" s="27"/>
    </row>
    <row r="31" spans="1:6" ht="15" customHeight="1" x14ac:dyDescent="0.25">
      <c r="A31" s="24"/>
      <c r="B31" s="26"/>
      <c r="C31" s="27"/>
    </row>
    <row r="32" spans="1:6" x14ac:dyDescent="0.25">
      <c r="A32" s="21"/>
      <c r="B32" s="26"/>
      <c r="C32" s="27"/>
    </row>
    <row r="33" spans="1:3" x14ac:dyDescent="0.25">
      <c r="A33" s="21"/>
      <c r="B33" s="26"/>
      <c r="C33" s="27"/>
    </row>
    <row r="34" spans="1:3" x14ac:dyDescent="0.25">
      <c r="A34" s="21"/>
      <c r="B34" s="26"/>
      <c r="C34" s="27"/>
    </row>
    <row r="35" spans="1:3" x14ac:dyDescent="0.25">
      <c r="A35" s="21"/>
      <c r="B35" s="26"/>
      <c r="C35" s="27"/>
    </row>
    <row r="36" spans="1:3" x14ac:dyDescent="0.25">
      <c r="A36" s="21"/>
      <c r="B36" s="26"/>
      <c r="C36" s="27"/>
    </row>
    <row r="37" spans="1:3" x14ac:dyDescent="0.25">
      <c r="A37" s="21"/>
      <c r="B37" s="26"/>
      <c r="C37" s="27"/>
    </row>
    <row r="38" spans="1:3" ht="15.6" thickBot="1" x14ac:dyDescent="0.3">
      <c r="A38" s="23"/>
      <c r="B38" s="26"/>
      <c r="C38" s="27"/>
    </row>
    <row r="39" spans="1:3" x14ac:dyDescent="0.25">
      <c r="A39" s="12"/>
      <c r="B39" s="11"/>
    </row>
  </sheetData>
  <sheetProtection sheet="1" objects="1" scenarios="1"/>
  <mergeCells count="5">
    <mergeCell ref="A4:A11"/>
    <mergeCell ref="A12:A19"/>
    <mergeCell ref="A20:A27"/>
    <mergeCell ref="E12:E19"/>
    <mergeCell ref="E4:E11"/>
  </mergeCells>
  <phoneticPr fontId="1" type="noConversion"/>
  <hyperlinks>
    <hyperlink ref="E4" r:id="rId1" xr:uid="{00000000-0004-0000-0200-000000000000}"/>
    <hyperlink ref="E12" r:id="rId2" xr:uid="{00000000-0004-0000-0200-000001000000}"/>
    <hyperlink ref="E21" r:id="rId3" xr:uid="{00000000-0004-0000-0200-000002000000}"/>
    <hyperlink ref="E24" r:id="rId4" xr:uid="{00000000-0004-0000-0200-000003000000}"/>
    <hyperlink ref="E27" r:id="rId5" xr:uid="{00000000-0004-0000-0200-000004000000}"/>
  </hyperlinks>
  <pageMargins left="0.75" right="0.75" top="1" bottom="1" header="0.5" footer="0.5"/>
  <pageSetup paperSize="9" orientation="portrait" r:id="rId6"/>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lexDocumentAuthor xmlns="a43215ff-c426-4344-a17d-812f230b5b3d">
      <UserInfo>
        <DisplayName/>
        <AccountId xsi:nil="true"/>
        <AccountType/>
      </UserInfo>
    </FlexDocumentAuthor>
    <FlexAudienceTaxHTField0 xmlns="a43215ff-c426-4344-a17d-812f230b5b3d">
      <Terms xmlns="http://schemas.microsoft.com/office/infopath/2007/PartnerControls">
        <TermInfo xmlns="http://schemas.microsoft.com/office/infopath/2007/PartnerControls">
          <TermName xmlns="http://schemas.microsoft.com/office/infopath/2007/PartnerControls">All CPS</TermName>
          <TermId xmlns="http://schemas.microsoft.com/office/infopath/2007/PartnerControls">da3adf95-7f4b-42f2-86ec-477894064085</TermId>
        </TermInfo>
      </Terms>
    </FlexAudienceTaxHTField0>
    <FlexDocumentCategoryTaxHTField0 xmlns="a43215ff-c426-4344-a17d-812f230b5b3d">
      <Terms xmlns="http://schemas.microsoft.com/office/infopath/2007/PartnerControls">
        <TermInfo xmlns="http://schemas.microsoft.com/office/infopath/2007/PartnerControls">
          <TermName xmlns="http://schemas.microsoft.com/office/infopath/2007/PartnerControls">Guidance</TermName>
          <TermId xmlns="http://schemas.microsoft.com/office/infopath/2007/PartnerControls">d874bfdf-41eb-48cd-86dc-fa690dbf0633</TermId>
        </TermInfo>
      </Terms>
    </FlexDocumentCategoryTaxHTField0>
    <FlexDocumentPublishStatus xmlns="a43215ff-c426-4344-a17d-812f230b5b3d" xsi:nil="true"/>
    <FlexDocumentLocationTaxHTField0 xmlns="a43215ff-c426-4344-a17d-812f230b5b3d">
      <Terms xmlns="http://schemas.microsoft.com/office/infopath/2007/PartnerControls">
        <TermInfo xmlns="http://schemas.microsoft.com/office/infopath/2007/PartnerControls">
          <TermName xmlns="http://schemas.microsoft.com/office/infopath/2007/PartnerControls">All Buildings</TermName>
          <TermId xmlns="http://schemas.microsoft.com/office/infopath/2007/PartnerControls">df224e88-28dd-401b-90ca-c35d5bd57dc0</TermId>
        </TermInfo>
      </Terms>
    </FlexDocumentLocationTaxHTField0>
    <FlexDocumentVersion xmlns="a43215ff-c426-4344-a17d-812f230b5b3d" xsi:nil="true"/>
    <FlexDocumentOriginalGuid xmlns="a43215ff-c426-4344-a17d-812f230b5b3d" xsi:nil="true"/>
    <FlexDocumentSortableTitle xmlns="a43215ff-c426-4344-a17d-812f230b5b3d" xsi:nil="true"/>
    <FlexFunctionTaxHTField0 xmlns="a43215ff-c426-4344-a17d-812f230b5b3d">
      <Terms xmlns="http://schemas.microsoft.com/office/infopath/2007/PartnerControls">
        <TermInfo xmlns="http://schemas.microsoft.com/office/infopath/2007/PartnerControls">
          <TermName xmlns="http://schemas.microsoft.com/office/infopath/2007/PartnerControls">Legal</TermName>
          <TermId xmlns="http://schemas.microsoft.com/office/infopath/2007/PartnerControls">30fac731-e7b7-4388-a40e-8e2838f6d144</TermId>
        </TermInfo>
      </Terms>
    </FlexFunctionTaxHTField0>
    <TaxCatchAll xmlns="a43215ff-c426-4344-a17d-812f230b5b3d">
      <Value>502</Value>
      <Value>410</Value>
      <Value>380</Value>
      <Value>28</Value>
    </TaxCatchAll>
  </documentManagement>
</p:properties>
</file>

<file path=customXml/item2.xml><?xml version="1.0" encoding="utf-8"?>
<?mso-contentType ?>
<SharedContentType xmlns="Microsoft.SharePoint.Taxonomy.ContentTypeSync" SourceId="527e7db1-3130-40c4-aff4-df0812437df1" ContentTypeId="0x01010084CAAD2E89D9450199F13641D827DA4F00F3ED2831EFCC481E887468FE6069842B008E0D80A0F7814679BD76370079DC25C3004F369F0B844F7F47B5BF0E23F2F334E0"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Published Document" ma:contentTypeID="0x01010084CAAD2E89D9450199F13641D827DA4F00F3ED2831EFCC481E887468FE6069842B008E0D80A0F7814679BD76370079DC25C3004F369F0B844F7F47B5BF0E23F2F334E000B6D5F6DC9973DD418C38461FF7D2156B" ma:contentTypeVersion="66" ma:contentTypeDescription="Published Document" ma:contentTypeScope="" ma:versionID="cabedd59e8d05e76d60f003fb674891d">
  <xsd:schema xmlns:xsd="http://www.w3.org/2001/XMLSchema" xmlns:xs="http://www.w3.org/2001/XMLSchema" xmlns:p="http://schemas.microsoft.com/office/2006/metadata/properties" xmlns:ns2="a43215ff-c426-4344-a17d-812f230b5b3d" targetNamespace="http://schemas.microsoft.com/office/2006/metadata/properties" ma:root="true" ma:fieldsID="fe61b0c487448af2cc588b64ce7daad1" ns2:_="">
    <xsd:import namespace="a43215ff-c426-4344-a17d-812f230b5b3d"/>
    <xsd:element name="properties">
      <xsd:complexType>
        <xsd:sequence>
          <xsd:element name="documentManagement">
            <xsd:complexType>
              <xsd:all>
                <xsd:element ref="ns2:FlexDocumentPublishStatus" minOccurs="0"/>
                <xsd:element ref="ns2:FlexDocumentVersion" minOccurs="0"/>
                <xsd:element ref="ns2:FlexDocumentOriginalGuid" minOccurs="0"/>
                <xsd:element ref="ns2:FlexDocumentSortableTitle" minOccurs="0"/>
                <xsd:element ref="ns2:FlexDocumentLocationTaxHTField0" minOccurs="0"/>
                <xsd:element ref="ns2:FlexDocumentCategoryTaxHTField0" minOccurs="0"/>
                <xsd:element ref="ns2:FlexDocumentAuthor" minOccurs="0"/>
                <xsd:element ref="ns2:FlexFunctionTaxHTField0" minOccurs="0"/>
                <xsd:element ref="ns2:FlexAudienceTaxHTField0"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3215ff-c426-4344-a17d-812f230b5b3d" elementFormDefault="qualified">
    <xsd:import namespace="http://schemas.microsoft.com/office/2006/documentManagement/types"/>
    <xsd:import namespace="http://schemas.microsoft.com/office/infopath/2007/PartnerControls"/>
    <xsd:element name="FlexDocumentPublishStatus" ma:index="8" nillable="true" ma:displayName="Flex Document Publish Status" ma:internalName="FlexDocumentPublishStatus">
      <xsd:simpleType>
        <xsd:restriction base="dms:Text"/>
      </xsd:simpleType>
    </xsd:element>
    <xsd:element name="FlexDocumentVersion" ma:index="9" nillable="true" ma:displayName="Flex Document Version" ma:internalName="FlexDocumentVersion">
      <xsd:simpleType>
        <xsd:restriction base="dms:Number"/>
      </xsd:simpleType>
    </xsd:element>
    <xsd:element name="FlexDocumentOriginalGuid" ma:index="10" nillable="true" ma:displayName="Flex Document Original Id" ma:internalName="FlexDocumentOriginalGuid">
      <xsd:simpleType>
        <xsd:restriction base="dms:Text"/>
      </xsd:simpleType>
    </xsd:element>
    <xsd:element name="FlexDocumentSortableTitle" ma:index="11" nillable="true" ma:displayName="Flex Document Sortable Title" ma:hidden="true" ma:internalName="FlexDocumentSortableTitle">
      <xsd:simpleType>
        <xsd:restriction base="dms:Text"/>
      </xsd:simpleType>
    </xsd:element>
    <xsd:element name="FlexDocumentLocationTaxHTField0" ma:index="13" nillable="true" ma:taxonomy="true" ma:internalName="FlexDocumentLocationTaxHTField0" ma:taxonomyFieldName="FlexDocumentLocation" ma:displayName="Location" ma:default="502;#All Buildings|df224e88-28dd-401b-90ca-c35d5bd57dc0" ma:fieldId="{d2759cd4-0b19-4cff-9043-df57ebca4957}" ma:taxonomyMulti="true" ma:sspId="527e7db1-3130-40c4-aff4-df0812437df1" ma:termSetId="3fd68e02-3c0e-48b3-b70f-0762e3a963bc" ma:anchorId="00000000-0000-0000-0000-000000000000" ma:open="false" ma:isKeyword="false">
      <xsd:complexType>
        <xsd:sequence>
          <xsd:element ref="pc:Terms" minOccurs="0" maxOccurs="1"/>
        </xsd:sequence>
      </xsd:complexType>
    </xsd:element>
    <xsd:element name="FlexDocumentCategoryTaxHTField0" ma:index="15" nillable="true" ma:taxonomy="true" ma:internalName="FlexDocumentCategoryTaxHTField0" ma:taxonomyFieldName="FlexDocumentCategory" ma:displayName="Category" ma:default="410;#Guidance|d874bfdf-41eb-48cd-86dc-fa690dbf0633" ma:fieldId="{916cd8d7-d70b-45ed-9bf3-4ce7ab700415}" ma:taxonomyMulti="true" ma:sspId="527e7db1-3130-40c4-aff4-df0812437df1" ma:termSetId="5c8d58b9-d3e7-41df-ace4-19c142a788a9" ma:anchorId="00000000-0000-0000-0000-000000000000" ma:open="false" ma:isKeyword="false">
      <xsd:complexType>
        <xsd:sequence>
          <xsd:element ref="pc:Terms" minOccurs="0" maxOccurs="1"/>
        </xsd:sequence>
      </xsd:complexType>
    </xsd:element>
    <xsd:element name="FlexDocumentAuthor" ma:index="16" nillable="true" ma:displayName="Document Author" ma:internalName="FlexDocumentAuthor" ma:showField="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lexFunctionTaxHTField0" ma:index="18" nillable="true" ma:taxonomy="true" ma:internalName="FlexFunctionTaxHTField0" ma:taxonomyFieldName="FlexFunction" ma:displayName="Function" ma:default="380;#Legal|30fac731-e7b7-4388-a40e-8e2838f6d144" ma:fieldId="{7b004a22-a748-40e8-b6fa-d5dc2e99751a}" ma:taxonomyMulti="true" ma:sspId="527e7db1-3130-40c4-aff4-df0812437df1" ma:termSetId="45aec6b4-c262-4668-bec9-fab60fad6574" ma:anchorId="00000000-0000-0000-0000-000000000000" ma:open="false" ma:isKeyword="false">
      <xsd:complexType>
        <xsd:sequence>
          <xsd:element ref="pc:Terms" minOccurs="0" maxOccurs="1"/>
        </xsd:sequence>
      </xsd:complexType>
    </xsd:element>
    <xsd:element name="FlexAudienceTaxHTField0" ma:index="20" nillable="true" ma:taxonomy="true" ma:internalName="FlexAudienceTaxHTField0" ma:taxonomyFieldName="FlexAudience" ma:displayName="Audience" ma:default="28;#All CPS|da3adf95-7f4b-42f2-86ec-477894064085" ma:fieldId="{7b004a22-a748-40e8-b6fa-d5dc2e9d1678}" ma:taxonomyMulti="true" ma:sspId="527e7db1-3130-40c4-aff4-df0812437df1" ma:termSetId="3e48c6b4-c262-4668-bec9-fab60fad723b" ma:anchorId="00000000-0000-0000-0000-000000000000" ma:open="false" ma:isKeyword="false">
      <xsd:complexType>
        <xsd:sequence>
          <xsd:element ref="pc:Terms" minOccurs="0" maxOccurs="1"/>
        </xsd:sequence>
      </xsd:complexType>
    </xsd:element>
    <xsd:element name="TaxCatchAll" ma:index="21" nillable="true" ma:displayName="Taxonomy Catch All Column" ma:hidden="true" ma:list="{6a24fddc-bfe4-4de7-9cf1-df49571b84aa}" ma:internalName="TaxCatchAll" ma:showField="CatchAllData" ma:web="f60a8f55-eebc-48c8-9e1b-757210968144">
      <xsd:complexType>
        <xsd:complexContent>
          <xsd:extension base="dms:MultiChoiceLookup">
            <xsd:sequence>
              <xsd:element name="Value" type="dms:Lookup" maxOccurs="unbounded" minOccurs="0" nillable="true"/>
            </xsd:sequence>
          </xsd:extension>
        </xsd:complexContent>
      </xsd:complexType>
    </xsd:element>
    <xsd:element name="TaxCatchAllLabel" ma:index="22" nillable="true" ma:displayName="Taxonomy Catch All Column1" ma:hidden="true" ma:list="{6a24fddc-bfe4-4de7-9cf1-df49571b84aa}" ma:internalName="TaxCatchAllLabel" ma:readOnly="true" ma:showField="CatchAllDataLabel" ma:web="f60a8f55-eebc-48c8-9e1b-7572109681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70FD55-DAA2-4C39-A610-7A9156A06DFF}">
  <ds:schemaRef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a43215ff-c426-4344-a17d-812f230b5b3d"/>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32FD79F-E001-451D-A46A-8DD04905BC1E}">
  <ds:schemaRefs>
    <ds:schemaRef ds:uri="Microsoft.SharePoint.Taxonomy.ContentTypeSync"/>
  </ds:schemaRefs>
</ds:datastoreItem>
</file>

<file path=customXml/itemProps3.xml><?xml version="1.0" encoding="utf-8"?>
<ds:datastoreItem xmlns:ds="http://schemas.openxmlformats.org/officeDocument/2006/customXml" ds:itemID="{9D48FECA-DD2D-4661-9A55-6BCC59D25835}">
  <ds:schemaRefs>
    <ds:schemaRef ds:uri="http://schemas.microsoft.com/sharepoint/v3/contenttype/forms"/>
  </ds:schemaRefs>
</ds:datastoreItem>
</file>

<file path=customXml/itemProps4.xml><?xml version="1.0" encoding="utf-8"?>
<ds:datastoreItem xmlns:ds="http://schemas.openxmlformats.org/officeDocument/2006/customXml" ds:itemID="{7683496F-5113-40E8-B97E-690D299A32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3215ff-c426-4344-a17d-812f230b5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CTL Calculator</vt:lpstr>
      <vt:lpstr>Instructions For Use</vt:lpstr>
      <vt:lpstr>Instructions</vt:lpstr>
      <vt:lpstr>Sheet2</vt:lpstr>
      <vt:lpstr>'CTL Calculator'!Print_Area</vt:lpstr>
    </vt:vector>
  </TitlesOfParts>
  <Company>Crown Prosecution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CTL Calculator 2020 for remands starting 28 September 2020</dc:title>
  <dc:creator>Authorised User</dc:creator>
  <cp:lastModifiedBy>geoff</cp:lastModifiedBy>
  <cp:lastPrinted>2013-11-29T17:06:33Z</cp:lastPrinted>
  <dcterms:created xsi:type="dcterms:W3CDTF">2010-07-30T14:30:49Z</dcterms:created>
  <dcterms:modified xsi:type="dcterms:W3CDTF">2020-09-24T10:03:14Z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aultFileRef">
    <vt:lpwstr/>
  </property>
  <property fmtid="{D5CDD505-2E9C-101B-9397-08002B2CF9AE}" pid="3" name="InfonetURL">
    <vt:lpwstr/>
  </property>
  <property fmtid="{D5CDD505-2E9C-101B-9397-08002B2CF9AE}" pid="4" name="InfonetList">
    <vt:lpwstr/>
  </property>
  <property fmtid="{D5CDD505-2E9C-101B-9397-08002B2CF9AE}" pid="5" name="ContentType">
    <vt:lpwstr>Document</vt:lpwstr>
  </property>
  <property fmtid="{D5CDD505-2E9C-101B-9397-08002B2CF9AE}" pid="6" name="VaultFilePath">
    <vt:lpwstr/>
  </property>
  <property fmtid="{D5CDD505-2E9C-101B-9397-08002B2CF9AE}" pid="7" name="FileType">
    <vt:lpwstr/>
  </property>
  <property fmtid="{D5CDD505-2E9C-101B-9397-08002B2CF9AE}" pid="8" name="ReferencedBy">
    <vt:lpwstr/>
  </property>
  <property fmtid="{D5CDD505-2E9C-101B-9397-08002B2CF9AE}" pid="9" name="Uploaded">
    <vt:lpwstr>0</vt:lpwstr>
  </property>
  <property fmtid="{D5CDD505-2E9C-101B-9397-08002B2CF9AE}" pid="10" name="Archived">
    <vt:lpwstr>0</vt:lpwstr>
  </property>
  <property fmtid="{D5CDD505-2E9C-101B-9397-08002B2CF9AE}" pid="11" name="VaultFileName">
    <vt:lpwstr/>
  </property>
  <property fmtid="{D5CDD505-2E9C-101B-9397-08002B2CF9AE}" pid="12" name="OriginalFilename">
    <vt:lpwstr/>
  </property>
  <property fmtid="{D5CDD505-2E9C-101B-9397-08002B2CF9AE}" pid="13" name="StellentLocation">
    <vt:lpwstr/>
  </property>
  <property fmtid="{D5CDD505-2E9C-101B-9397-08002B2CF9AE}" pid="14" name="StellentUser">
    <vt:lpwstr/>
  </property>
  <property fmtid="{D5CDD505-2E9C-101B-9397-08002B2CF9AE}" pid="15" name="FileIndex">
    <vt:lpwstr/>
  </property>
  <property fmtid="{D5CDD505-2E9C-101B-9397-08002B2CF9AE}" pid="16" name="Referenced">
    <vt:lpwstr>0</vt:lpwstr>
  </property>
  <property fmtid="{D5CDD505-2E9C-101B-9397-08002B2CF9AE}" pid="17" name="Ignore">
    <vt:lpwstr>0</vt:lpwstr>
  </property>
  <property fmtid="{D5CDD505-2E9C-101B-9397-08002B2CF9AE}" pid="18" name="StellentContentType">
    <vt:lpwstr/>
  </property>
  <property fmtid="{D5CDD505-2E9C-101B-9397-08002B2CF9AE}" pid="19" name="ContentTypeId">
    <vt:lpwstr>0x01010084CAAD2E89D9450199F13641D827DA4F00F3ED2831EFCC481E887468FE6069842B008E0D80A0F7814679BD76370079DC25C3004F369F0B844F7F47B5BF0E23F2F334E000B6D5F6DC9973DD418C38461FF7D2156B</vt:lpwstr>
  </property>
  <property fmtid="{D5CDD505-2E9C-101B-9397-08002B2CF9AE}" pid="20" name="FlexAudience">
    <vt:lpwstr>28;#All CPS|da3adf95-7f4b-42f2-86ec-477894064085</vt:lpwstr>
  </property>
  <property fmtid="{D5CDD505-2E9C-101B-9397-08002B2CF9AE}" pid="21" name="FlexDocumentCategory">
    <vt:lpwstr>410;#Guidance|d874bfdf-41eb-48cd-86dc-fa690dbf0633</vt:lpwstr>
  </property>
  <property fmtid="{D5CDD505-2E9C-101B-9397-08002B2CF9AE}" pid="22" name="FlexDocumentLocation">
    <vt:lpwstr>502;#All Buildings|df224e88-28dd-401b-90ca-c35d5bd57dc0</vt:lpwstr>
  </property>
  <property fmtid="{D5CDD505-2E9C-101B-9397-08002B2CF9AE}" pid="23" name="FlexFunction">
    <vt:lpwstr>380;#Legal|30fac731-e7b7-4388-a40e-8e2838f6d144</vt:lpwstr>
  </property>
</Properties>
</file>