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210" tabRatio="553" firstSheet="47" activeTab="47"/>
  </bookViews>
  <sheets>
    <sheet name="Contents" sheetId="1" r:id="rId1"/>
    <sheet name="1 SIP gender" sheetId="2" r:id="rId2"/>
    <sheet name="2 SIP ethnicity" sheetId="3" r:id="rId3"/>
    <sheet name="3 SIP disability" sheetId="4" r:id="rId4"/>
    <sheet name="4 SIP Sexual Orientation" sheetId="5" r:id="rId5"/>
    <sheet name="5 SIP Religion" sheetId="6" r:id="rId6"/>
    <sheet name="6 SIP Age" sheetId="7" r:id="rId7"/>
    <sheet name="7 Leavers gender" sheetId="8" r:id="rId8"/>
    <sheet name="8 Leavers ethnicity" sheetId="9" r:id="rId9"/>
    <sheet name="9 Leavers disability" sheetId="10" r:id="rId10"/>
    <sheet name="10 Leavers Sexual Orientation" sheetId="11" r:id="rId11"/>
    <sheet name="11 Leavers Religion" sheetId="12" r:id="rId12"/>
    <sheet name="12 Leavers Age" sheetId="13" r:id="rId13"/>
    <sheet name="13 Training Gender" sheetId="14" r:id="rId14"/>
    <sheet name="14 Training Ethnicity" sheetId="15" r:id="rId15"/>
    <sheet name="15 Training Disability" sheetId="16" r:id="rId16"/>
    <sheet name="16 Training Sexual Orientation" sheetId="17" r:id="rId17"/>
    <sheet name="17 Training Religion" sheetId="18" r:id="rId18"/>
    <sheet name="18 Training Age" sheetId="19" r:id="rId19"/>
    <sheet name="19 Disciplinary Gender" sheetId="20" r:id="rId20"/>
    <sheet name="20 Disciplinary Ethnicity" sheetId="21" r:id="rId21"/>
    <sheet name="21  Disciplinary Disability" sheetId="22" r:id="rId22"/>
    <sheet name="22  Disciplinary Sexual Orient" sheetId="23" r:id="rId23"/>
    <sheet name="23  Disciplinary Religion" sheetId="24" r:id="rId24"/>
    <sheet name="24  Disciplinary Age" sheetId="25" r:id="rId25"/>
    <sheet name="25 Grievance Gender" sheetId="26" r:id="rId26"/>
    <sheet name="26  Grievance Ethnicity" sheetId="27" r:id="rId27"/>
    <sheet name="27  Grievance Disability" sheetId="28" r:id="rId28"/>
    <sheet name="28  Grievance Sexual Orientatio" sheetId="29" r:id="rId29"/>
    <sheet name="29  Grievance Religion" sheetId="30" r:id="rId30"/>
    <sheet name="30  Grievance Age" sheetId="31" r:id="rId31"/>
    <sheet name="31 Internal Applicants-Gender" sheetId="32" r:id="rId32"/>
    <sheet name="32 Internal App.- Ethnicity" sheetId="33" r:id="rId33"/>
    <sheet name="33 Internal App. - Disability" sheetId="34" r:id="rId34"/>
    <sheet name="34 Internal App. - Sexual Orien" sheetId="35" r:id="rId35"/>
    <sheet name="35 Internal App. - Religion" sheetId="36" r:id="rId36"/>
    <sheet name="36 Internal App. - Age" sheetId="37" r:id="rId37"/>
    <sheet name="37 External Applicants -Gender" sheetId="38" r:id="rId38"/>
    <sheet name="38 External App. - Ethnicity" sheetId="39" r:id="rId39"/>
    <sheet name="39 External App. - Disability" sheetId="40" r:id="rId40"/>
    <sheet name="40 External App. - Sexual Orien" sheetId="41" r:id="rId41"/>
    <sheet name="41 External App. - Religion" sheetId="42" r:id="rId42"/>
    <sheet name="42 External App. - Age" sheetId="43" r:id="rId43"/>
    <sheet name="43 InternalAppoints - Gender" sheetId="44" r:id="rId44"/>
    <sheet name="44 InternalAppoints - Ethnicity" sheetId="45" r:id="rId45"/>
    <sheet name="45 InternaAppoints - Disability" sheetId="46" r:id="rId46"/>
    <sheet name="46 InternaAppoints-SexualOrient" sheetId="47" r:id="rId47"/>
    <sheet name="47 Appointments - Religion" sheetId="48" r:id="rId48"/>
    <sheet name="48 InternalAppoints - Age" sheetId="49" r:id="rId49"/>
    <sheet name="49 ExternalAppoints - Gender" sheetId="50" r:id="rId50"/>
    <sheet name="50 ExternalAppoints - Ethnicity" sheetId="51" r:id="rId51"/>
    <sheet name="51 ExternaAppoints - Disability" sheetId="52" r:id="rId52"/>
    <sheet name="52 ExternaAppoints-SexualOrient" sheetId="53" r:id="rId53"/>
    <sheet name="53 ExternalAppoints - Religion" sheetId="54" r:id="rId54"/>
    <sheet name="54 ExternalAppoints - Age" sheetId="55" r:id="rId55"/>
    <sheet name="55 Bar-Sol- Gender" sheetId="56" r:id="rId56"/>
    <sheet name="56 Bar-Sol-Ethnicity" sheetId="57" r:id="rId57"/>
    <sheet name="57 Bar-Sol-Disibility" sheetId="58" r:id="rId58"/>
    <sheet name="58 Bar-Sol-Sexual Orientation" sheetId="59" r:id="rId59"/>
    <sheet name="59 Bar-Sol-Religion" sheetId="60" r:id="rId60"/>
    <sheet name="60 Bar-Sol-Age" sheetId="61" r:id="rId61"/>
  </sheets>
  <definedNames/>
  <calcPr fullCalcOnLoad="1"/>
</workbook>
</file>

<file path=xl/sharedStrings.xml><?xml version="1.0" encoding="utf-8"?>
<sst xmlns="http://schemas.openxmlformats.org/spreadsheetml/2006/main" count="2425" uniqueCount="311">
  <si>
    <t xml:space="preserve">Workforce Diversity Data </t>
  </si>
  <si>
    <t>Contents</t>
  </si>
  <si>
    <t>Number</t>
  </si>
  <si>
    <t>%</t>
  </si>
  <si>
    <t>Grand Total</t>
  </si>
  <si>
    <t>Notes:</t>
  </si>
  <si>
    <t>BME</t>
  </si>
  <si>
    <t>White</t>
  </si>
  <si>
    <t>Disabled</t>
  </si>
  <si>
    <t>* Turnover data includes ALL leavers from the organisation including end of FTC's &amp; Retirements</t>
  </si>
  <si>
    <t>No information</t>
  </si>
  <si>
    <t>*List does not include G1 grades.</t>
  </si>
  <si>
    <t>Staff in post by gender in the CPS by payband</t>
  </si>
  <si>
    <t>Staff in post by ethnicity in the CPS by payband</t>
  </si>
  <si>
    <t>Staff in post by disability  in the CPS by payband</t>
  </si>
  <si>
    <t>Staff ceasing employment with the CPS by gender</t>
  </si>
  <si>
    <t>Staff ceasing employment with the CPS by ethnicity</t>
  </si>
  <si>
    <t>Staff ceasing employment with the CPS by disability</t>
  </si>
  <si>
    <t>Staff who received training by gender in the CPS by payband</t>
  </si>
  <si>
    <t>Staff who received training by ethnicity in the CPS by payband</t>
  </si>
  <si>
    <t>Staff subject to disciplinary procedures by gender in the CPS</t>
  </si>
  <si>
    <t>Staff subject to disciplinary procedures by ethnicity in the CPS</t>
  </si>
  <si>
    <t>Staff subject to disciplinary procedures by disability in the CPS</t>
  </si>
  <si>
    <t>Staff involved in grievance procedures by gender in the CPS</t>
  </si>
  <si>
    <t>Staff involved in grievance procedures by ethnicity in the CPS</t>
  </si>
  <si>
    <t>Staff involved in grievance procedures by disability in the CPS</t>
  </si>
  <si>
    <t>Non-Disabled</t>
  </si>
  <si>
    <t>Grade</t>
  </si>
  <si>
    <t>Status Undeclared</t>
  </si>
  <si>
    <t>Staff who received training by disability in the CPS by payband</t>
  </si>
  <si>
    <t>Men</t>
  </si>
  <si>
    <t>Women</t>
  </si>
  <si>
    <t>Staff in post by Religion in the CPS by payband</t>
  </si>
  <si>
    <t>Staff in post by Age Bands in the CPS by payband</t>
  </si>
  <si>
    <t>Staff who received training by religion in the CPS by payband</t>
  </si>
  <si>
    <t>Staff who received training by age band in the CPS by payband</t>
  </si>
  <si>
    <t>30-34</t>
  </si>
  <si>
    <t>35-39</t>
  </si>
  <si>
    <t>40-44</t>
  </si>
  <si>
    <t>45-49</t>
  </si>
  <si>
    <t>50-54</t>
  </si>
  <si>
    <t>55-59</t>
  </si>
  <si>
    <t>60-64</t>
  </si>
  <si>
    <t>* Current staff excludes all career break staff and is taken from the Trent database</t>
  </si>
  <si>
    <t>ALL CPS</t>
  </si>
  <si>
    <t>Gay Man</t>
  </si>
  <si>
    <t>Other</t>
  </si>
  <si>
    <t>No Reply</t>
  </si>
  <si>
    <t>Agnostic</t>
  </si>
  <si>
    <t>Atheist</t>
  </si>
  <si>
    <t>Bahai</t>
  </si>
  <si>
    <t>Buddhist</t>
  </si>
  <si>
    <t>Christian</t>
  </si>
  <si>
    <t>Hindu</t>
  </si>
  <si>
    <t>Jewish</t>
  </si>
  <si>
    <t>Muslim</t>
  </si>
  <si>
    <t>Pagan</t>
  </si>
  <si>
    <t>Sikh</t>
  </si>
  <si>
    <t>* Leavers excludes leavers who left in year but returned and were in post at end of the reporting period</t>
  </si>
  <si>
    <t>Internal Job applicants (promotion) for employment by disability in the CPS by payband</t>
  </si>
  <si>
    <t>Internal job applicants (promotion) for employment by ethnicity in the CPS by payband</t>
  </si>
  <si>
    <t>Internal job applicants (promotion) for employment by gender in the CPS by payband</t>
  </si>
  <si>
    <t>External job applicants for employment by gender in the CPS by payband</t>
  </si>
  <si>
    <t>External job applicants for employment by ethnicity in the CPS by payband</t>
  </si>
  <si>
    <t>External job applicants for employment by disability in the CPS by payband</t>
  </si>
  <si>
    <t>Hetrosexual Male</t>
  </si>
  <si>
    <t>Hetrosexual Female</t>
  </si>
  <si>
    <t>Bisexual Male</t>
  </si>
  <si>
    <t>Bisexual Female</t>
  </si>
  <si>
    <t>Gay Woman</t>
  </si>
  <si>
    <t>25-29</t>
  </si>
  <si>
    <t>65+</t>
  </si>
  <si>
    <t>* "Internal Applicants" is defined as completed applications received against internal campaigns (i.e. those advertised to CPS staff only).</t>
  </si>
  <si>
    <r>
      <t xml:space="preserve">* "External Applicants" is defined as completed applications received against </t>
    </r>
    <r>
      <rPr>
        <i/>
        <sz val="10"/>
        <rFont val="Arial"/>
        <family val="2"/>
      </rPr>
      <t xml:space="preserve">external </t>
    </r>
    <r>
      <rPr>
        <sz val="10"/>
        <rFont val="Arial"/>
        <family val="0"/>
      </rPr>
      <t xml:space="preserve">campaigns. These campaigns are open to both CPS employees and applicants outside the CPS - therefore no distinction is made in the data between internal and external applicants here. </t>
    </r>
  </si>
  <si>
    <t xml:space="preserve">* List does not include non salaried, fee paid, Non Executive Directors or G1 grades nor casual staff </t>
  </si>
  <si>
    <t>Staff ceasing employment with the CPS by Religion</t>
  </si>
  <si>
    <t>Staff ceasing employment with the CPS by Age Bands</t>
  </si>
  <si>
    <t>Staff subject to disciplinary procedures by religion in the CPS</t>
  </si>
  <si>
    <t>Staff subject to disciplinary procedures by age in the CPS</t>
  </si>
  <si>
    <t>Staff involved in grievance procedures by religion in the CPS</t>
  </si>
  <si>
    <t>Staff involved in grievance procedures by age in the CPS</t>
  </si>
  <si>
    <t>Internal job applicants (promotion) for employment by religion in the CPS by payband</t>
  </si>
  <si>
    <t>Internal Job applicants (promotion) for employment by age in the CPS by payband</t>
  </si>
  <si>
    <t>External job applicants for employment by religion in the CPS by payband</t>
  </si>
  <si>
    <t>External job applicants for employment by age in the CPS by payband</t>
  </si>
  <si>
    <t>Asian - Bangladeshi</t>
  </si>
  <si>
    <t>Asian - Indian</t>
  </si>
  <si>
    <t>Asian - Pakistani</t>
  </si>
  <si>
    <t>Black - African</t>
  </si>
  <si>
    <t>Black - Caribbean</t>
  </si>
  <si>
    <t>Chinese</t>
  </si>
  <si>
    <t>Mixed Asian and White</t>
  </si>
  <si>
    <t>Mixed Black African and White</t>
  </si>
  <si>
    <t>Other Asian Background</t>
  </si>
  <si>
    <t>Mixed Black Caribbean and White</t>
  </si>
  <si>
    <t>Other Black Background</t>
  </si>
  <si>
    <t>Other Ethnic Background</t>
  </si>
  <si>
    <t>Other Mixed Ethnic Background</t>
  </si>
  <si>
    <t>White - British</t>
  </si>
  <si>
    <t>White - Irish</t>
  </si>
  <si>
    <t>Any Other White Background</t>
  </si>
  <si>
    <t>* Turnover data includes all leavers from the organisation including end of FTC's &amp; Retirements</t>
  </si>
  <si>
    <t>HC</t>
  </si>
  <si>
    <t>NOTE:</t>
  </si>
  <si>
    <t>Data may differ from other published figures due to different specifications</t>
  </si>
  <si>
    <t>* Delegate days refers to number of people who have attended training in period i.e. 1 person attending 10 events is shown once.</t>
  </si>
  <si>
    <t>Prefer Not to Say</t>
  </si>
  <si>
    <t>Refusal</t>
  </si>
  <si>
    <t>i.e. agency/contractors</t>
  </si>
  <si>
    <t>16-24</t>
  </si>
  <si>
    <t>White - English</t>
  </si>
  <si>
    <t>Prefer not to Say</t>
  </si>
  <si>
    <t xml:space="preserve">* "External Applicants" is defined as completed applications received against external campaigns. These campaigns are open to both CPS employees and applicants outside the CPS - therefore no distinction is made in the data between internal and external applicants here. </t>
  </si>
  <si>
    <t>CP</t>
  </si>
  <si>
    <t>White - Welsh</t>
  </si>
  <si>
    <t>GRADE</t>
  </si>
  <si>
    <t>Barristers/Solicitors in post by Gender</t>
  </si>
  <si>
    <t>Barristers/Solicitors in post by Ethnicity</t>
  </si>
  <si>
    <t>Barristers/Solicitors in post by Sexual Orientation</t>
  </si>
  <si>
    <t>Barristers/Solicitors in post by Disibility</t>
  </si>
  <si>
    <t>Barristers/Solicitors in post by Religion</t>
  </si>
  <si>
    <t>Barristers/Solicitors in post by Age</t>
  </si>
  <si>
    <t>Female</t>
  </si>
  <si>
    <t>Male</t>
  </si>
  <si>
    <t>Not Stated</t>
  </si>
  <si>
    <t xml:space="preserve">i.e. agency/contractors </t>
  </si>
  <si>
    <t>*Generic training is now booked through CSL and no sensitive data is available</t>
  </si>
  <si>
    <t>*Delegate days refers to number of people who have attended training in period i.e. 1 person attending 10 events is shown once.</t>
  </si>
  <si>
    <t>White - Northern Irish</t>
  </si>
  <si>
    <t>Internal Job appointments by gender in the CPS by payband</t>
  </si>
  <si>
    <t>Internal Job appointments  by ethnicity in the CPS by payband</t>
  </si>
  <si>
    <t>Internal Job appointments by disability in the CPS by payband</t>
  </si>
  <si>
    <t>Internal Job appointments  by religion in the CPS by payband</t>
  </si>
  <si>
    <t>Internal Job appointments by age in the CPS by payband</t>
  </si>
  <si>
    <t>External Job appointments  by ethnicity in the CPS by payband</t>
  </si>
  <si>
    <t>External  Job appointments by gender in the CPS by payband</t>
  </si>
  <si>
    <t>External  Job appointments by disability in the CPS by payband</t>
  </si>
  <si>
    <t>External  Job appointments  by religion in the CPS by payband</t>
  </si>
  <si>
    <t>External  Job appointments by age in the CPS by payband</t>
  </si>
  <si>
    <t>Staff ceasing employment with the CPS by Sexual Orientation</t>
  </si>
  <si>
    <t>Staff in post by Sexual Orientation in the CPS by payband</t>
  </si>
  <si>
    <t>Staff who received training by sexual orientation in the CPS by payband</t>
  </si>
  <si>
    <t>Staff subject to disciplinary procedures by sexual orientation in the CPS</t>
  </si>
  <si>
    <t>Staff involved in grievance procedures by sexual orientation in the CPS</t>
  </si>
  <si>
    <t>Internal job applicants (promotion) for employment by sexual orientation in the CPS by payband</t>
  </si>
  <si>
    <t>External job applicants for employment by sexual orientation in the CPS by payband</t>
  </si>
  <si>
    <t>Internal Job appointments by sexual orientation in the CPS by payband</t>
  </si>
  <si>
    <t>External Job appointments by sexual orientation in the CPS by payband</t>
  </si>
  <si>
    <t>No religion or belief</t>
  </si>
  <si>
    <t>White - Gypsy or Irish Traveller</t>
  </si>
  <si>
    <t>White - Scottish</t>
  </si>
  <si>
    <t>Declared - Disabled</t>
  </si>
  <si>
    <t>Declared - Non Disabled</t>
  </si>
  <si>
    <t>Bisexual Man</t>
  </si>
  <si>
    <t>Bisexual Woman</t>
  </si>
  <si>
    <t>Gay Woman / Lesbian</t>
  </si>
  <si>
    <t>Heterosexual (Straight) Man</t>
  </si>
  <si>
    <t>Heterosexual (Straight) Woman</t>
  </si>
  <si>
    <t>Humanism</t>
  </si>
  <si>
    <t>Jain</t>
  </si>
  <si>
    <t>No Religion or Belief</t>
  </si>
  <si>
    <t xml:space="preserve">Grade </t>
  </si>
  <si>
    <t>Rastafarian</t>
  </si>
  <si>
    <t>Non-disabled</t>
  </si>
  <si>
    <t>Declared Disabled</t>
  </si>
  <si>
    <t>All CPS</t>
  </si>
  <si>
    <t>Prefer Not to Say/Declined to specify</t>
  </si>
  <si>
    <t>B1</t>
  </si>
  <si>
    <t>B2</t>
  </si>
  <si>
    <t>Specialist Prosecutor</t>
  </si>
  <si>
    <t>Total known</t>
  </si>
  <si>
    <t>Bisexual</t>
  </si>
  <si>
    <t xml:space="preserve">Heterosexual (Straight) </t>
  </si>
  <si>
    <t>65 +</t>
  </si>
  <si>
    <t>B3</t>
  </si>
  <si>
    <t>Total Known</t>
  </si>
  <si>
    <t>Heterosexual (Straight)</t>
  </si>
  <si>
    <t>Barrister or Solicitor</t>
  </si>
  <si>
    <t xml:space="preserve">Barrister  </t>
  </si>
  <si>
    <t>Solicitor</t>
  </si>
  <si>
    <t>White- Gypsy or Irish Traveller</t>
  </si>
  <si>
    <t>White- Northern Irish</t>
  </si>
  <si>
    <t>White- Scottish</t>
  </si>
  <si>
    <t>Barrister</t>
  </si>
  <si>
    <t>A1/AA</t>
  </si>
  <si>
    <t>A2/AO</t>
  </si>
  <si>
    <t>AP</t>
  </si>
  <si>
    <t>B1/EO</t>
  </si>
  <si>
    <t>B2/HEO</t>
  </si>
  <si>
    <t>B3/SEO</t>
  </si>
  <si>
    <t>CA</t>
  </si>
  <si>
    <t>CCP/SLM</t>
  </si>
  <si>
    <t>D</t>
  </si>
  <si>
    <t>E</t>
  </si>
  <si>
    <t>LM1</t>
  </si>
  <si>
    <t>LM2</t>
  </si>
  <si>
    <t>LT</t>
  </si>
  <si>
    <t>PA</t>
  </si>
  <si>
    <t>PBM</t>
  </si>
  <si>
    <t>PCA</t>
  </si>
  <si>
    <t>PO</t>
  </si>
  <si>
    <t>SCA</t>
  </si>
  <si>
    <t>SCP/SLA</t>
  </si>
  <si>
    <t>SCS</t>
  </si>
  <si>
    <t>SP</t>
  </si>
  <si>
    <t>A1/AA/A2/AO</t>
  </si>
  <si>
    <t>B2/HEO/AP</t>
  </si>
  <si>
    <t>B3/SEO/PBM</t>
  </si>
  <si>
    <t>D/LM1</t>
  </si>
  <si>
    <t>E/LM2/CCP/SLM/SCS</t>
  </si>
  <si>
    <t>SP/SCA</t>
  </si>
  <si>
    <t>* List has been amalgamated into grade groups so as to report on more than 10</t>
  </si>
  <si>
    <t>A1/A2/AA/AO</t>
  </si>
  <si>
    <t>Associate Prosecutor</t>
  </si>
  <si>
    <t>B1/B2/B3/EO/HEO/SEO/LT</t>
  </si>
  <si>
    <t>CA/SCA/G7/G6</t>
  </si>
  <si>
    <t>Crown Prosecutor/Paralegal Assistant</t>
  </si>
  <si>
    <t>D/E/PCA/CCP/SCS/SLM 1,2,3</t>
  </si>
  <si>
    <t>Senior Crown Prosecutor</t>
  </si>
  <si>
    <t xml:space="preserve">Number </t>
  </si>
  <si>
    <t>A2</t>
  </si>
  <si>
    <t>CP &amp; SCP</t>
  </si>
  <si>
    <t>Disability Status</t>
  </si>
  <si>
    <t>Total Applicants</t>
  </si>
  <si>
    <t>Not Known</t>
  </si>
  <si>
    <t xml:space="preserve">Atheist </t>
  </si>
  <si>
    <t>Other Religion</t>
  </si>
  <si>
    <t>No Religion</t>
  </si>
  <si>
    <t>Period 2017 - 2018</t>
  </si>
  <si>
    <t>Staff in post by Gender 31st March 2018</t>
  </si>
  <si>
    <t>Staff in post by Ethnicity  31st March 2018</t>
  </si>
  <si>
    <t>Staff in post by Ethnicity 31st March 2018 - Full Breakdown</t>
  </si>
  <si>
    <t>Staff in post by Disability 31st March 2018</t>
  </si>
  <si>
    <t>Staff in post by Sexual Orientation 31st March 2018</t>
  </si>
  <si>
    <t>Staff in post by Religion 31st March 2018</t>
  </si>
  <si>
    <t>Staff in post by Age 31st March 2018</t>
  </si>
  <si>
    <t xml:space="preserve"> Barrister/Solicitors in Post by Gender 31st March 2018</t>
  </si>
  <si>
    <t>Barrister/Solicitors in Post by Ethnicity  31st March 2018</t>
  </si>
  <si>
    <t>Barrister/Solicitors in Post by Ethnicity 31st March 2018 - Full Breakdown</t>
  </si>
  <si>
    <t xml:space="preserve"> Barrister/Solicitors in Post by Disability 31st March 2018</t>
  </si>
  <si>
    <t xml:space="preserve"> Barrister/Solicitors in Post by Sexual Orientation 31st March 2018</t>
  </si>
  <si>
    <t xml:space="preserve"> Barrister/Solicitors in Post by Religion 31st March 2018</t>
  </si>
  <si>
    <t xml:space="preserve"> Barrister/Solicitors in Post by Age 31st March 2018</t>
  </si>
  <si>
    <t>* Data taken from KPI at 31/03/2018</t>
  </si>
  <si>
    <t>* Data taken from KPI at 31/03/2018 (leavers in year)</t>
  </si>
  <si>
    <t>Leavers by Gender from 1/04/2017 to 31/03/2018</t>
  </si>
  <si>
    <t>Leavers by Ethnicity from 01/04/2017 to 31/03/2018</t>
  </si>
  <si>
    <t>Leavers by Ethnicity from 01/04/2017 to 31/03/2018 - Full Breakdown</t>
  </si>
  <si>
    <t>Leavers by Disability from 01/04/2017 to 31/03/2018</t>
  </si>
  <si>
    <t>Leavers by Sexual Orientation from 01/04/2017 to 31/03/2018</t>
  </si>
  <si>
    <t>Leavers by Religion from 01/04/2017 to 31/03/2018</t>
  </si>
  <si>
    <t>Leavers by Age Bands from 01/04/2017 to 31/03/2018</t>
  </si>
  <si>
    <t>Grievance cases by gender from 001/04/2017 to 31/03/2018</t>
  </si>
  <si>
    <t>Delegates for training by Gender from 01/04/2017 to 31/03/2018</t>
  </si>
  <si>
    <t>Delegates for training by Ethnicity from 01/04/2017 to 31/03/2018</t>
  </si>
  <si>
    <t>Delegates for training by Disability from 01/04/2017 to 31/03/2018</t>
  </si>
  <si>
    <t>Delegates for training by Sexual Orientation from 01/04/2017 to 31/03/2018</t>
  </si>
  <si>
    <t>Delegates for training by Religion from 01/04/2017 to 31/03/2018</t>
  </si>
  <si>
    <t>Delegates for training by Age Bands from 01/04/2017 - 31/03/2018</t>
  </si>
  <si>
    <t>* Discipline – Formal discipline cases that have been finalised (i.e. have an outcome) during the period 1 April 2017 to 31 March 2018</t>
  </si>
  <si>
    <t>Disciplinary cases by gender from 01/04/2017 to 31/03/2018</t>
  </si>
  <si>
    <t>Disciplinary cases by ethnicity from 01/04/2017 to 31/03/2018</t>
  </si>
  <si>
    <t>Disciplinary cases by disability from 01/04/2017 to 31/03/2018</t>
  </si>
  <si>
    <t>Disciplinary cases by sexual Orientation from 01/04/2017 to 31/03/2018</t>
  </si>
  <si>
    <t>Disciplinary cases by religion from 01/04/2017 to 31/03/2018</t>
  </si>
  <si>
    <t>Disciplinary cases by age from 01/04/2017 to 31/03/2018</t>
  </si>
  <si>
    <t>Grievance – All grievances (standard and equality, formal and informal) that have been finalised (i.e. have an outcome) during the period 1 April 2017 to 31 March 2018</t>
  </si>
  <si>
    <t>Grievance cases by ethnicity from 01/04/2017 to 31/03/2018</t>
  </si>
  <si>
    <t>Grievance cases by disability from 01/04/2017 to 31/03/2018</t>
  </si>
  <si>
    <t>Grievance cases by Sexual Orientation from 01/04/2017 to 31/03/2018</t>
  </si>
  <si>
    <t>Grievance cases by religion from 01/04/2017 to 31/03/2018</t>
  </si>
  <si>
    <t>Grievance cases by age from 01/04/2017 to 31/03/2018</t>
  </si>
  <si>
    <t xml:space="preserve">Internal Applicants from 01/04/2017 to 31/03/2018 by Gender </t>
  </si>
  <si>
    <t>* The applications included are against those campaigns which completed during the period (01/04/2017 - 31/03/2018)</t>
  </si>
  <si>
    <t>Internal Applicants from 01/04/2017 to 31/03/2018 by Ethnicity</t>
  </si>
  <si>
    <t>Internal Applicants from 01/04/2017 to 31/03/2018 by Disability</t>
  </si>
  <si>
    <t>Internal Applicants from 01/04/2017 to 31/03/2018 by Sexual Orientation</t>
  </si>
  <si>
    <t>Internal Applicants from 01/04/2017 to 31/03/2018 by Religion</t>
  </si>
  <si>
    <t>Internal Applicants from 01/04/2017 to 31/03/2018 by Age Bands</t>
  </si>
  <si>
    <t xml:space="preserve">External Applicants from 01/04/2017 to 31/03/2018 by Gender </t>
  </si>
  <si>
    <t>External Applicants from 01/04/2017 to 31/03/2018 by Ethnicity</t>
  </si>
  <si>
    <t>External Applicants from 01/04/2017 to 31/03/2018 by Disability</t>
  </si>
  <si>
    <t>External Applicants from 01/04/2017 to 31/03/2018 by Sexual Orientation</t>
  </si>
  <si>
    <t>External Applicants from 01/04/2017 to 31/03/2018 by Religion</t>
  </si>
  <si>
    <t>External Applicants from 01/04/2017 to 31/03/2018 by Age Bands</t>
  </si>
  <si>
    <t xml:space="preserve">Internal Appointments from 01/04/2017 to 31/03/2018 by Gender </t>
  </si>
  <si>
    <t>* The appointments included are against those campaigns which completed during the period (01/04/2017 - 31/03/2018)</t>
  </si>
  <si>
    <t>Internal Appointments from 01/04/2017 to 31/03/2018 by Ethnicity</t>
  </si>
  <si>
    <t>Internal Appointments from 01/04/2017 to 31/03/2018 by Disability</t>
  </si>
  <si>
    <t>Internal Appointments from 01/04/2017 to 31/03/2018 by Sexual Orentation</t>
  </si>
  <si>
    <t>Internal Appointments from 01/04/2017 to 31/03/2018 by Religion</t>
  </si>
  <si>
    <t>Internal Appointments from 01/04/2017 to 31/03/2018 by Age Bands</t>
  </si>
  <si>
    <t xml:space="preserve">Appointments from 01/04/2017 to 31/03/2018 by Gender </t>
  </si>
  <si>
    <t>* The appointments included are against those campaigns which completed during the period (01/04/2017- 31/03/2018)</t>
  </si>
  <si>
    <t>Appointments from 01/04/2017 to 31/03/2018 by Ethnicity</t>
  </si>
  <si>
    <t>Appointments from 01/04/2017 to 31/03/2018 by Disability</t>
  </si>
  <si>
    <t>Appointments from 01/04/2017 to 31/03/2018 by Sexual Orentation</t>
  </si>
  <si>
    <t>Appointments from 01/04/2017 to 31/03/2018 by Religion</t>
  </si>
  <si>
    <t>Appointments from 01/04/2017 to 31/03/2018 by Age Bands</t>
  </si>
  <si>
    <t>Count of FTE</t>
  </si>
  <si>
    <t>SSP</t>
  </si>
  <si>
    <t>Column Labels</t>
  </si>
  <si>
    <t>Arab</t>
  </si>
  <si>
    <t>B1/EO/LT</t>
  </si>
  <si>
    <t>CA/PCA</t>
  </si>
  <si>
    <t>CP/SCP/SLA</t>
  </si>
  <si>
    <t>Senior Specialist Prosecutor</t>
  </si>
  <si>
    <t>E &amp; Senior Crown Advocate</t>
  </si>
  <si>
    <t>CP and SCP</t>
  </si>
  <si>
    <t>E &amp; Senior Specialist Prosecutor</t>
  </si>
  <si>
    <t>LM1, E &amp; Senior Specialist Prosecutor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</si>
</sst>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"/>
    <numFmt numFmtId="171" formatCode="0;[Red]0"/>
    <numFmt numFmtId="172" formatCode="000000"/>
    <numFmt numFmtId="173" formatCode="0.000%"/>
  </numFmts>
  <fonts count="74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 val="single"/>
      <sz val="16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Trebuchet MS"/>
      <family val="2"/>
    </font>
    <font>
      <b/>
      <sz val="10"/>
      <color indexed="10"/>
      <name val="Arial"/>
      <family val="2"/>
    </font>
    <font>
      <b/>
      <sz val="18"/>
      <name val="Trebuchet MS"/>
      <family val="2"/>
    </font>
    <font>
      <b/>
      <sz val="18"/>
      <color indexed="9"/>
      <name val="Trebuchet MS"/>
      <family val="2"/>
    </font>
    <font>
      <b/>
      <sz val="16"/>
      <name val="Trebuchet MS"/>
      <family val="2"/>
    </font>
    <font>
      <i/>
      <sz val="10"/>
      <name val="Arial"/>
      <family val="2"/>
    </font>
    <font>
      <b/>
      <sz val="12"/>
      <name val="Tahoma"/>
      <family val="2"/>
    </font>
    <font>
      <b/>
      <i/>
      <sz val="12"/>
      <name val="Trebuchet MS"/>
      <family val="2"/>
    </font>
    <font>
      <b/>
      <u val="single"/>
      <sz val="16"/>
      <name val="Trebuchet MS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12"/>
      <name val="Trebuchet MS"/>
      <family val="2"/>
    </font>
    <font>
      <b/>
      <sz val="12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6"/>
      <color rgb="FF0000FF"/>
      <name val="Arial"/>
      <family val="2"/>
    </font>
    <font>
      <b/>
      <sz val="12"/>
      <color rgb="FF0000FF"/>
      <name val="Tahoma"/>
      <family val="2"/>
    </font>
    <font>
      <b/>
      <u val="single"/>
      <sz val="12"/>
      <color rgb="FF0000FF"/>
      <name val="Tahoma"/>
      <family val="2"/>
    </font>
    <font>
      <b/>
      <sz val="12"/>
      <color rgb="FF0000FF"/>
      <name val="Trebuchet MS"/>
      <family val="2"/>
    </font>
    <font>
      <b/>
      <u val="single"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31229E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11" fillId="0" borderId="0" xfId="54" applyFont="1" applyAlignment="1" applyProtection="1">
      <alignment/>
      <protection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62">
      <alignment/>
      <protection/>
    </xf>
    <xf numFmtId="0" fontId="14" fillId="0" borderId="0" xfId="62" applyFont="1" applyFill="1" applyAlignment="1">
      <alignment vertical="center"/>
      <protection/>
    </xf>
    <xf numFmtId="0" fontId="10" fillId="0" borderId="0" xfId="62" applyFont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62" applyFont="1">
      <alignment/>
      <protection/>
    </xf>
    <xf numFmtId="0" fontId="10" fillId="0" borderId="0" xfId="62" applyFont="1" applyFill="1" applyBorder="1">
      <alignment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62" applyFont="1" applyFill="1" applyAlignment="1">
      <alignment horizontal="center" vertical="center"/>
      <protection/>
    </xf>
    <xf numFmtId="0" fontId="0" fillId="0" borderId="0" xfId="62" applyFill="1">
      <alignment/>
      <protection/>
    </xf>
    <xf numFmtId="0" fontId="14" fillId="0" borderId="0" xfId="62" applyFont="1" applyFill="1" applyAlignment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2" applyFont="1" applyBorder="1" applyAlignment="1">
      <alignment/>
      <protection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62" applyFont="1">
      <alignment/>
      <protection/>
    </xf>
    <xf numFmtId="0" fontId="65" fillId="0" borderId="0" xfId="54" applyFont="1" applyAlignment="1" applyProtection="1">
      <alignment/>
      <protection/>
    </xf>
    <xf numFmtId="0" fontId="10" fillId="0" borderId="10" xfId="62" applyFont="1" applyFill="1" applyBorder="1">
      <alignment/>
      <protection/>
    </xf>
    <xf numFmtId="164" fontId="10" fillId="0" borderId="0" xfId="62" applyNumberFormat="1" applyFont="1" applyBorder="1">
      <alignment/>
      <protection/>
    </xf>
    <xf numFmtId="0" fontId="10" fillId="0" borderId="0" xfId="0" applyFont="1" applyBorder="1" applyAlignment="1">
      <alignment vertical="center"/>
    </xf>
    <xf numFmtId="0" fontId="6" fillId="0" borderId="0" xfId="53" applyFill="1" applyAlignment="1" applyProtection="1">
      <alignment horizontal="left"/>
      <protection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0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53" applyFont="1" applyAlignment="1" applyProtection="1">
      <alignment horizontal="left"/>
      <protection/>
    </xf>
    <xf numFmtId="0" fontId="68" fillId="0" borderId="0" xfId="0" applyFont="1" applyAlignment="1">
      <alignment/>
    </xf>
    <xf numFmtId="0" fontId="69" fillId="0" borderId="0" xfId="53" applyFont="1" applyAlignment="1" applyProtection="1">
      <alignment/>
      <protection/>
    </xf>
    <xf numFmtId="0" fontId="70" fillId="0" borderId="0" xfId="0" applyFont="1" applyAlignment="1">
      <alignment/>
    </xf>
    <xf numFmtId="0" fontId="69" fillId="0" borderId="0" xfId="53" applyFont="1" applyAlignment="1" applyProtection="1" quotePrefix="1">
      <alignment/>
      <protection/>
    </xf>
    <xf numFmtId="0" fontId="0" fillId="0" borderId="11" xfId="0" applyNumberFormat="1" applyBorder="1" applyAlignment="1">
      <alignment horizontal="center"/>
    </xf>
    <xf numFmtId="0" fontId="10" fillId="0" borderId="12" xfId="62" applyFont="1" applyBorder="1" applyAlignment="1">
      <alignment horizontal="center"/>
      <protection/>
    </xf>
    <xf numFmtId="0" fontId="10" fillId="0" borderId="13" xfId="62" applyNumberFormat="1" applyFont="1" applyBorder="1" applyAlignment="1">
      <alignment horizontal="center"/>
      <protection/>
    </xf>
    <xf numFmtId="0" fontId="10" fillId="0" borderId="14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71" fillId="34" borderId="11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 vertical="center"/>
    </xf>
    <xf numFmtId="0" fontId="71" fillId="34" borderId="18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71" fillId="35" borderId="21" xfId="0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71" fillId="35" borderId="1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3" fillId="36" borderId="11" xfId="62" applyFont="1" applyFill="1" applyBorder="1" applyAlignment="1">
      <alignment horizontal="center" vertical="center"/>
      <protection/>
    </xf>
    <xf numFmtId="0" fontId="23" fillId="36" borderId="11" xfId="62" applyFont="1" applyFill="1" applyBorder="1" applyAlignment="1">
      <alignment horizontal="center"/>
      <protection/>
    </xf>
    <xf numFmtId="0" fontId="10" fillId="0" borderId="11" xfId="62" applyFont="1" applyBorder="1">
      <alignment/>
      <protection/>
    </xf>
    <xf numFmtId="0" fontId="10" fillId="0" borderId="27" xfId="62" applyFont="1" applyBorder="1" applyAlignment="1">
      <alignment horizontal="center"/>
      <protection/>
    </xf>
    <xf numFmtId="0" fontId="10" fillId="0" borderId="28" xfId="62" applyFont="1" applyBorder="1" applyAlignment="1">
      <alignment horizontal="center"/>
      <protection/>
    </xf>
    <xf numFmtId="0" fontId="23" fillId="37" borderId="11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71" fillId="37" borderId="11" xfId="0" applyFont="1" applyFill="1" applyBorder="1" applyAlignment="1">
      <alignment horizontal="center"/>
    </xf>
    <xf numFmtId="0" fontId="71" fillId="38" borderId="11" xfId="0" applyFont="1" applyFill="1" applyBorder="1" applyAlignment="1">
      <alignment horizontal="center" vertical="center"/>
    </xf>
    <xf numFmtId="0" fontId="71" fillId="38" borderId="11" xfId="0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0" fillId="0" borderId="14" xfId="0" applyFont="1" applyBorder="1" applyAlignment="1">
      <alignment/>
    </xf>
    <xf numFmtId="10" fontId="0" fillId="0" borderId="11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9" xfId="58" applyFont="1" applyBorder="1" applyAlignment="1">
      <alignment horizontal="center"/>
      <protection/>
    </xf>
    <xf numFmtId="0" fontId="0" fillId="0" borderId="11" xfId="58" applyBorder="1" applyAlignment="1">
      <alignment horizontal="center"/>
      <protection/>
    </xf>
    <xf numFmtId="0" fontId="10" fillId="0" borderId="14" xfId="58" applyNumberFormat="1" applyFont="1" applyBorder="1" applyAlignment="1">
      <alignment horizontal="center"/>
      <protection/>
    </xf>
    <xf numFmtId="0" fontId="71" fillId="40" borderId="11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0" fontId="71" fillId="4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25" fillId="0" borderId="0" xfId="0" applyFont="1" applyAlignment="1">
      <alignment/>
    </xf>
    <xf numFmtId="0" fontId="71" fillId="40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7" xfId="0" applyNumberFormat="1" applyFill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  <xf numFmtId="10" fontId="71" fillId="40" borderId="11" xfId="0" applyNumberFormat="1" applyFont="1" applyFill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32" xfId="0" applyNumberFormat="1" applyBorder="1" applyAlignment="1">
      <alignment horizontal="center"/>
    </xf>
    <xf numFmtId="10" fontId="10" fillId="0" borderId="33" xfId="0" applyNumberFormat="1" applyFon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21" xfId="0" applyNumberFormat="1" applyFont="1" applyFill="1" applyBorder="1" applyAlignment="1">
      <alignment horizontal="center" vertical="center"/>
    </xf>
    <xf numFmtId="10" fontId="0" fillId="0" borderId="11" xfId="62" applyNumberFormat="1" applyBorder="1" applyAlignment="1">
      <alignment horizontal="center"/>
      <protection/>
    </xf>
    <xf numFmtId="10" fontId="0" fillId="0" borderId="19" xfId="62" applyNumberFormat="1" applyBorder="1" applyAlignment="1">
      <alignment horizontal="center"/>
      <protection/>
    </xf>
    <xf numFmtId="10" fontId="10" fillId="0" borderId="11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 applyProtection="1">
      <alignment horizontal="center"/>
      <protection/>
    </xf>
    <xf numFmtId="10" fontId="24" fillId="0" borderId="11" xfId="0" applyNumberFormat="1" applyFont="1" applyBorder="1" applyAlignment="1">
      <alignment horizontal="center"/>
    </xf>
    <xf numFmtId="10" fontId="10" fillId="0" borderId="11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/>
    </xf>
    <xf numFmtId="10" fontId="24" fillId="39" borderId="11" xfId="0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10" fillId="0" borderId="29" xfId="0" applyNumberFormat="1" applyFont="1" applyBorder="1" applyAlignment="1">
      <alignment horizontal="center" vertical="center"/>
    </xf>
    <xf numFmtId="10" fontId="10" fillId="0" borderId="34" xfId="0" applyNumberFormat="1" applyFont="1" applyBorder="1" applyAlignment="1">
      <alignment horizontal="center" vertical="center"/>
    </xf>
    <xf numFmtId="0" fontId="71" fillId="34" borderId="11" xfId="0" applyFont="1" applyFill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/>
    </xf>
    <xf numFmtId="10" fontId="0" fillId="0" borderId="14" xfId="0" applyNumberFormat="1" applyBorder="1" applyAlignment="1">
      <alignment horizontal="center"/>
    </xf>
    <xf numFmtId="0" fontId="71" fillId="38" borderId="11" xfId="0" applyFont="1" applyFill="1" applyBorder="1" applyAlignment="1">
      <alignment horizontal="center" vertical="center"/>
    </xf>
    <xf numFmtId="0" fontId="71" fillId="38" borderId="11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10" fontId="10" fillId="0" borderId="14" xfId="0" applyNumberFormat="1" applyFont="1" applyFill="1" applyBorder="1" applyAlignment="1">
      <alignment horizontal="center" vertical="center"/>
    </xf>
    <xf numFmtId="0" fontId="10" fillId="0" borderId="19" xfId="62" applyFont="1" applyBorder="1">
      <alignment/>
      <protection/>
    </xf>
    <xf numFmtId="0" fontId="10" fillId="0" borderId="10" xfId="62" applyFont="1" applyBorder="1">
      <alignment/>
      <protection/>
    </xf>
    <xf numFmtId="0" fontId="0" fillId="0" borderId="11" xfId="62" applyFont="1" applyBorder="1">
      <alignment/>
      <protection/>
    </xf>
    <xf numFmtId="164" fontId="0" fillId="0" borderId="11" xfId="62" applyNumberFormat="1" applyFont="1" applyBorder="1" applyAlignment="1">
      <alignment horizontal="center"/>
      <protection/>
    </xf>
    <xf numFmtId="164" fontId="0" fillId="0" borderId="11" xfId="62" applyNumberFormat="1" applyBorder="1" applyAlignment="1">
      <alignment horizontal="center"/>
      <protection/>
    </xf>
    <xf numFmtId="0" fontId="0" fillId="0" borderId="27" xfId="62" applyBorder="1" applyAlignment="1">
      <alignment horizontal="center"/>
      <protection/>
    </xf>
    <xf numFmtId="0" fontId="0" fillId="0" borderId="19" xfId="62" applyFont="1" applyBorder="1">
      <alignment/>
      <protection/>
    </xf>
    <xf numFmtId="164" fontId="0" fillId="0" borderId="19" xfId="62" applyNumberFormat="1" applyFont="1" applyBorder="1" applyAlignment="1">
      <alignment horizontal="center"/>
      <protection/>
    </xf>
    <xf numFmtId="0" fontId="10" fillId="0" borderId="33" xfId="62" applyFont="1" applyBorder="1" applyAlignment="1">
      <alignment horizontal="center"/>
      <protection/>
    </xf>
    <xf numFmtId="164" fontId="10" fillId="0" borderId="17" xfId="62" applyNumberFormat="1" applyFont="1" applyBorder="1" applyAlignment="1">
      <alignment horizontal="center"/>
      <protection/>
    </xf>
    <xf numFmtId="164" fontId="0" fillId="0" borderId="19" xfId="62" applyNumberForma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0" fillId="0" borderId="39" xfId="62" applyBorder="1" applyAlignment="1">
      <alignment horizontal="center"/>
      <protection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0" fillId="0" borderId="33" xfId="62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ill="1" applyBorder="1">
      <alignment/>
      <protection/>
    </xf>
    <xf numFmtId="0" fontId="14" fillId="0" borderId="0" xfId="63" applyFont="1" applyFill="1" applyAlignment="1">
      <alignment horizontal="left" vertical="center"/>
      <protection/>
    </xf>
    <xf numFmtId="0" fontId="0" fillId="0" borderId="0" xfId="58" applyFill="1">
      <alignment/>
      <protection/>
    </xf>
    <xf numFmtId="0" fontId="0" fillId="0" borderId="0" xfId="58" applyFont="1" applyBorder="1">
      <alignment/>
      <protection/>
    </xf>
    <xf numFmtId="0" fontId="27" fillId="36" borderId="11" xfId="63" applyFont="1" applyFill="1" applyBorder="1" applyAlignment="1">
      <alignment horizontal="center" vertical="center"/>
      <protection/>
    </xf>
    <xf numFmtId="0" fontId="27" fillId="36" borderId="11" xfId="63" applyNumberFormat="1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0" fontId="0" fillId="0" borderId="11" xfId="63" applyFont="1" applyBorder="1">
      <alignment/>
      <protection/>
    </xf>
    <xf numFmtId="164" fontId="0" fillId="0" borderId="11" xfId="63" applyNumberFormat="1" applyFont="1" applyBorder="1" applyAlignment="1">
      <alignment horizontal="center"/>
      <protection/>
    </xf>
    <xf numFmtId="164" fontId="0" fillId="0" borderId="11" xfId="58" applyNumberFormat="1" applyFont="1" applyBorder="1" applyAlignment="1">
      <alignment horizontal="center"/>
      <protection/>
    </xf>
    <xf numFmtId="0" fontId="0" fillId="0" borderId="27" xfId="63" applyFont="1" applyBorder="1" applyAlignment="1">
      <alignment horizontal="center"/>
      <protection/>
    </xf>
    <xf numFmtId="0" fontId="0" fillId="0" borderId="0" xfId="63" applyFont="1" applyBorder="1">
      <alignment/>
      <protection/>
    </xf>
    <xf numFmtId="0" fontId="0" fillId="0" borderId="0" xfId="63">
      <alignment/>
      <protection/>
    </xf>
    <xf numFmtId="0" fontId="0" fillId="0" borderId="0" xfId="63" applyFont="1" applyBorder="1" applyAlignment="1">
      <alignment/>
      <protection/>
    </xf>
    <xf numFmtId="0" fontId="0" fillId="0" borderId="11" xfId="58" applyBorder="1">
      <alignment/>
      <protection/>
    </xf>
    <xf numFmtId="0" fontId="0" fillId="0" borderId="19" xfId="63" applyFont="1" applyBorder="1">
      <alignment/>
      <protection/>
    </xf>
    <xf numFmtId="164" fontId="0" fillId="0" borderId="19" xfId="63" applyNumberFormat="1" applyFont="1" applyBorder="1" applyAlignment="1">
      <alignment horizontal="center"/>
      <protection/>
    </xf>
    <xf numFmtId="0" fontId="10" fillId="0" borderId="10" xfId="63" applyFont="1" applyFill="1" applyBorder="1">
      <alignment/>
      <protection/>
    </xf>
    <xf numFmtId="0" fontId="10" fillId="0" borderId="33" xfId="63" applyFont="1" applyFill="1" applyBorder="1" applyAlignment="1">
      <alignment horizontal="center"/>
      <protection/>
    </xf>
    <xf numFmtId="164" fontId="10" fillId="0" borderId="17" xfId="63" applyNumberFormat="1" applyFont="1" applyBorder="1" applyAlignment="1">
      <alignment horizontal="center"/>
      <protection/>
    </xf>
    <xf numFmtId="0" fontId="10" fillId="0" borderId="26" xfId="63" applyFont="1" applyFill="1" applyBorder="1" applyAlignment="1">
      <alignment horizontal="center"/>
      <protection/>
    </xf>
    <xf numFmtId="0" fontId="10" fillId="0" borderId="14" xfId="63" applyFont="1" applyFill="1" applyBorder="1" applyAlignment="1">
      <alignment horizontal="center"/>
      <protection/>
    </xf>
    <xf numFmtId="0" fontId="10" fillId="0" borderId="17" xfId="63" applyFont="1" applyFill="1" applyBorder="1" applyAlignment="1">
      <alignment horizontal="center"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0" borderId="0" xfId="63" applyFont="1">
      <alignment/>
      <protection/>
    </xf>
    <xf numFmtId="0" fontId="0" fillId="0" borderId="0" xfId="63" applyFont="1">
      <alignment/>
      <protection/>
    </xf>
    <xf numFmtId="0" fontId="9" fillId="36" borderId="11" xfId="63" applyFont="1" applyFill="1" applyBorder="1" applyAlignment="1">
      <alignment horizontal="center" vertical="center"/>
      <protection/>
    </xf>
    <xf numFmtId="0" fontId="0" fillId="0" borderId="11" xfId="58" applyNumberFormat="1" applyBorder="1">
      <alignment/>
      <protection/>
    </xf>
    <xf numFmtId="164" fontId="0" fillId="0" borderId="11" xfId="63" applyNumberFormat="1" applyFont="1" applyBorder="1">
      <alignment/>
      <protection/>
    </xf>
    <xf numFmtId="164" fontId="0" fillId="0" borderId="11" xfId="58" applyNumberFormat="1" applyBorder="1">
      <alignment/>
      <protection/>
    </xf>
    <xf numFmtId="0" fontId="0" fillId="0" borderId="27" xfId="63" applyBorder="1" applyAlignment="1">
      <alignment/>
      <protection/>
    </xf>
    <xf numFmtId="0" fontId="0" fillId="0" borderId="19" xfId="58" applyNumberFormat="1" applyBorder="1">
      <alignment/>
      <protection/>
    </xf>
    <xf numFmtId="164" fontId="0" fillId="0" borderId="19" xfId="63" applyNumberFormat="1" applyFont="1" applyBorder="1">
      <alignment/>
      <protection/>
    </xf>
    <xf numFmtId="164" fontId="0" fillId="0" borderId="19" xfId="58" applyNumberFormat="1" applyBorder="1">
      <alignment/>
      <protection/>
    </xf>
    <xf numFmtId="0" fontId="10" fillId="0" borderId="15" xfId="63" applyFont="1" applyFill="1" applyBorder="1">
      <alignment/>
      <protection/>
    </xf>
    <xf numFmtId="0" fontId="10" fillId="0" borderId="17" xfId="63" applyFont="1" applyFill="1" applyBorder="1">
      <alignment/>
      <protection/>
    </xf>
    <xf numFmtId="164" fontId="10" fillId="0" borderId="17" xfId="63" applyNumberFormat="1" applyFont="1" applyBorder="1">
      <alignment/>
      <protection/>
    </xf>
    <xf numFmtId="0" fontId="10" fillId="0" borderId="17" xfId="58" applyFont="1" applyBorder="1">
      <alignment/>
      <protection/>
    </xf>
    <xf numFmtId="164" fontId="10" fillId="0" borderId="17" xfId="58" applyNumberFormat="1" applyFont="1" applyBorder="1">
      <alignment/>
      <protection/>
    </xf>
    <xf numFmtId="0" fontId="10" fillId="0" borderId="17" xfId="63" applyFont="1" applyBorder="1" applyAlignment="1">
      <alignment/>
      <protection/>
    </xf>
    <xf numFmtId="0" fontId="0" fillId="0" borderId="0" xfId="63" applyFill="1" applyBorder="1">
      <alignment/>
      <protection/>
    </xf>
    <xf numFmtId="0" fontId="24" fillId="41" borderId="40" xfId="0" applyFont="1" applyFill="1" applyBorder="1" applyAlignment="1">
      <alignment horizontal="center"/>
    </xf>
    <xf numFmtId="0" fontId="24" fillId="41" borderId="36" xfId="0" applyFont="1" applyFill="1" applyBorder="1" applyAlignment="1">
      <alignment horizontal="center"/>
    </xf>
    <xf numFmtId="0" fontId="24" fillId="41" borderId="38" xfId="0" applyFont="1" applyFill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0" fillId="0" borderId="41" xfId="0" applyBorder="1" applyAlignment="1">
      <alignment/>
    </xf>
    <xf numFmtId="10" fontId="0" fillId="0" borderId="27" xfId="0" applyNumberForma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10" fillId="0" borderId="23" xfId="0" applyFont="1" applyBorder="1" applyAlignment="1">
      <alignment vertical="center"/>
    </xf>
    <xf numFmtId="0" fontId="10" fillId="0" borderId="44" xfId="0" applyFont="1" applyBorder="1" applyAlignment="1">
      <alignment/>
    </xf>
    <xf numFmtId="0" fontId="10" fillId="0" borderId="29" xfId="0" applyFont="1" applyBorder="1" applyAlignment="1">
      <alignment/>
    </xf>
    <xf numFmtId="0" fontId="24" fillId="41" borderId="45" xfId="0" applyFont="1" applyFill="1" applyBorder="1" applyAlignment="1">
      <alignment horizontal="center" vertical="center" wrapText="1"/>
    </xf>
    <xf numFmtId="0" fontId="24" fillId="41" borderId="36" xfId="0" applyFont="1" applyFill="1" applyBorder="1" applyAlignment="1">
      <alignment horizontal="center" vertical="center"/>
    </xf>
    <xf numFmtId="0" fontId="24" fillId="41" borderId="38" xfId="0" applyFont="1" applyFill="1" applyBorder="1" applyAlignment="1">
      <alignment horizontal="center" vertical="center"/>
    </xf>
    <xf numFmtId="10" fontId="0" fillId="0" borderId="46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7" xfId="0" applyBorder="1" applyAlignment="1">
      <alignment/>
    </xf>
    <xf numFmtId="10" fontId="0" fillId="0" borderId="47" xfId="0" applyNumberFormat="1" applyBorder="1" applyAlignment="1">
      <alignment/>
    </xf>
    <xf numFmtId="10" fontId="10" fillId="0" borderId="14" xfId="0" applyNumberFormat="1" applyFont="1" applyBorder="1" applyAlignment="1">
      <alignment/>
    </xf>
    <xf numFmtId="10" fontId="10" fillId="0" borderId="3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26" fillId="41" borderId="36" xfId="0" applyFont="1" applyFill="1" applyBorder="1" applyAlignment="1">
      <alignment horizontal="center"/>
    </xf>
    <xf numFmtId="0" fontId="26" fillId="41" borderId="38" xfId="0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41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6" xfId="0" applyNumberFormat="1" applyBorder="1" applyAlignment="1">
      <alignment/>
    </xf>
    <xf numFmtId="10" fontId="0" fillId="0" borderId="48" xfId="0" applyNumberFormat="1" applyBorder="1" applyAlignment="1">
      <alignment/>
    </xf>
    <xf numFmtId="0" fontId="0" fillId="0" borderId="42" xfId="0" applyNumberFormat="1" applyBorder="1" applyAlignment="1">
      <alignment/>
    </xf>
    <xf numFmtId="10" fontId="10" fillId="0" borderId="29" xfId="0" applyNumberFormat="1" applyFont="1" applyBorder="1" applyAlignment="1">
      <alignment/>
    </xf>
    <xf numFmtId="0" fontId="26" fillId="41" borderId="49" xfId="0" applyFont="1" applyFill="1" applyBorder="1" applyAlignment="1">
      <alignment wrapText="1"/>
    </xf>
    <xf numFmtId="0" fontId="26" fillId="41" borderId="40" xfId="0" applyFont="1" applyFill="1" applyBorder="1" applyAlignment="1">
      <alignment horizontal="center"/>
    </xf>
    <xf numFmtId="0" fontId="26" fillId="41" borderId="48" xfId="0" applyFont="1" applyFill="1" applyBorder="1" applyAlignment="1">
      <alignment wrapText="1"/>
    </xf>
    <xf numFmtId="0" fontId="0" fillId="0" borderId="24" xfId="0" applyBorder="1" applyAlignment="1">
      <alignment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40" xfId="0" applyBorder="1" applyAlignment="1">
      <alignment/>
    </xf>
    <xf numFmtId="164" fontId="0" fillId="0" borderId="36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0" fillId="0" borderId="48" xfId="0" applyBorder="1" applyAlignment="1">
      <alignment/>
    </xf>
    <xf numFmtId="164" fontId="10" fillId="0" borderId="29" xfId="0" applyNumberFormat="1" applyFont="1" applyBorder="1" applyAlignment="1">
      <alignment/>
    </xf>
    <xf numFmtId="0" fontId="10" fillId="0" borderId="50" xfId="0" applyFont="1" applyBorder="1" applyAlignment="1">
      <alignment/>
    </xf>
    <xf numFmtId="0" fontId="0" fillId="0" borderId="46" xfId="0" applyBorder="1" applyAlignment="1">
      <alignment/>
    </xf>
    <xf numFmtId="0" fontId="24" fillId="42" borderId="51" xfId="0" applyFont="1" applyFill="1" applyBorder="1" applyAlignment="1">
      <alignment horizontal="center"/>
    </xf>
    <xf numFmtId="0" fontId="24" fillId="42" borderId="36" xfId="0" applyFont="1" applyFill="1" applyBorder="1" applyAlignment="1">
      <alignment horizont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/>
    </xf>
    <xf numFmtId="10" fontId="0" fillId="0" borderId="46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10" fontId="0" fillId="0" borderId="54" xfId="0" applyNumberFormat="1" applyBorder="1" applyAlignment="1">
      <alignment horizontal="center" vertical="center"/>
    </xf>
    <xf numFmtId="0" fontId="0" fillId="0" borderId="52" xfId="0" applyNumberFormat="1" applyBorder="1" applyAlignment="1">
      <alignment/>
    </xf>
    <xf numFmtId="0" fontId="0" fillId="0" borderId="41" xfId="0" applyBorder="1" applyAlignment="1">
      <alignment vertical="center"/>
    </xf>
    <xf numFmtId="10" fontId="0" fillId="0" borderId="2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/>
    </xf>
    <xf numFmtId="10" fontId="0" fillId="0" borderId="22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24" fillId="42" borderId="45" xfId="0" applyFont="1" applyFill="1" applyBorder="1" applyAlignment="1">
      <alignment horizontal="center" vertical="center" wrapText="1"/>
    </xf>
    <xf numFmtId="0" fontId="24" fillId="42" borderId="36" xfId="0" applyFont="1" applyFill="1" applyBorder="1" applyAlignment="1">
      <alignment horizontal="center" vertical="center"/>
    </xf>
    <xf numFmtId="0" fontId="24" fillId="42" borderId="38" xfId="0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8" xfId="0" applyBorder="1" applyAlignment="1">
      <alignment/>
    </xf>
    <xf numFmtId="1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10" fontId="0" fillId="0" borderId="46" xfId="0" applyNumberFormat="1" applyBorder="1" applyAlignment="1">
      <alignment horizontal="center"/>
    </xf>
    <xf numFmtId="0" fontId="0" fillId="0" borderId="52" xfId="0" applyBorder="1" applyAlignment="1">
      <alignment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 horizontal="center"/>
    </xf>
    <xf numFmtId="10" fontId="0" fillId="0" borderId="32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26" fillId="42" borderId="40" xfId="0" applyFont="1" applyFill="1" applyBorder="1" applyAlignment="1">
      <alignment horizontal="center"/>
    </xf>
    <xf numFmtId="164" fontId="0" fillId="0" borderId="46" xfId="0" applyNumberFormat="1" applyBorder="1" applyAlignment="1">
      <alignment/>
    </xf>
    <xf numFmtId="0" fontId="0" fillId="0" borderId="46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0" xfId="0" applyNumberFormat="1" applyAlignment="1">
      <alignment/>
    </xf>
    <xf numFmtId="0" fontId="26" fillId="4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44" borderId="40" xfId="0" applyFont="1" applyFill="1" applyBorder="1" applyAlignment="1">
      <alignment horizontal="center"/>
    </xf>
    <xf numFmtId="0" fontId="24" fillId="44" borderId="36" xfId="0" applyFont="1" applyFill="1" applyBorder="1" applyAlignment="1">
      <alignment horizontal="center"/>
    </xf>
    <xf numFmtId="0" fontId="24" fillId="44" borderId="48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53" xfId="58" applyBorder="1">
      <alignment/>
      <protection/>
    </xf>
    <xf numFmtId="0" fontId="0" fillId="0" borderId="46" xfId="58" applyBorder="1">
      <alignment/>
      <protection/>
    </xf>
    <xf numFmtId="0" fontId="0" fillId="0" borderId="46" xfId="58" applyNumberFormat="1" applyBorder="1">
      <alignment/>
      <protection/>
    </xf>
    <xf numFmtId="164" fontId="0" fillId="0" borderId="54" xfId="0" applyNumberFormat="1" applyBorder="1" applyAlignment="1">
      <alignment/>
    </xf>
    <xf numFmtId="0" fontId="0" fillId="0" borderId="56" xfId="58" applyBorder="1">
      <alignment/>
      <protection/>
    </xf>
    <xf numFmtId="0" fontId="0" fillId="0" borderId="24" xfId="58" applyBorder="1">
      <alignment/>
      <protection/>
    </xf>
    <xf numFmtId="0" fontId="0" fillId="0" borderId="39" xfId="58" applyBorder="1">
      <alignment/>
      <protection/>
    </xf>
    <xf numFmtId="0" fontId="0" fillId="0" borderId="43" xfId="0" applyFont="1" applyFill="1" applyBorder="1" applyAlignment="1">
      <alignment vertical="center"/>
    </xf>
    <xf numFmtId="0" fontId="0" fillId="0" borderId="55" xfId="58" applyBorder="1">
      <alignment/>
      <protection/>
    </xf>
    <xf numFmtId="164" fontId="0" fillId="0" borderId="47" xfId="0" applyNumberFormat="1" applyBorder="1" applyAlignment="1">
      <alignment/>
    </xf>
    <xf numFmtId="0" fontId="0" fillId="0" borderId="19" xfId="58" applyBorder="1">
      <alignment/>
      <protection/>
    </xf>
    <xf numFmtId="0" fontId="0" fillId="0" borderId="57" xfId="58" applyFill="1" applyBorder="1">
      <alignment/>
      <protection/>
    </xf>
    <xf numFmtId="0" fontId="10" fillId="0" borderId="26" xfId="58" applyFont="1" applyBorder="1">
      <alignment/>
      <protection/>
    </xf>
    <xf numFmtId="0" fontId="10" fillId="0" borderId="14" xfId="58" applyFont="1" applyBorder="1">
      <alignment/>
      <protection/>
    </xf>
    <xf numFmtId="0" fontId="10" fillId="0" borderId="13" xfId="58" applyFont="1" applyBorder="1">
      <alignment/>
      <protection/>
    </xf>
    <xf numFmtId="0" fontId="10" fillId="44" borderId="36" xfId="0" applyFont="1" applyFill="1" applyBorder="1" applyAlignment="1">
      <alignment horizontal="center"/>
    </xf>
    <xf numFmtId="0" fontId="0" fillId="0" borderId="53" xfId="58" applyBorder="1" applyAlignment="1">
      <alignment horizontal="center"/>
      <protection/>
    </xf>
    <xf numFmtId="164" fontId="0" fillId="0" borderId="46" xfId="0" applyNumberFormat="1" applyBorder="1" applyAlignment="1">
      <alignment horizontal="center"/>
    </xf>
    <xf numFmtId="0" fontId="0" fillId="0" borderId="46" xfId="58" applyBorder="1" applyAlignment="1">
      <alignment horizontal="center"/>
      <protection/>
    </xf>
    <xf numFmtId="164" fontId="0" fillId="0" borderId="54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4" xfId="60" applyBorder="1" applyAlignment="1">
      <alignment horizontal="center"/>
      <protection/>
    </xf>
    <xf numFmtId="164" fontId="0" fillId="0" borderId="27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Font="1" applyFill="1" applyBorder="1" applyAlignment="1">
      <alignment vertical="center"/>
    </xf>
    <xf numFmtId="0" fontId="0" fillId="0" borderId="40" xfId="60" applyFill="1" applyBorder="1" applyAlignment="1">
      <alignment horizontal="center"/>
      <protection/>
    </xf>
    <xf numFmtId="164" fontId="0" fillId="0" borderId="36" xfId="0" applyNumberFormat="1" applyBorder="1" applyAlignment="1">
      <alignment horizontal="center"/>
    </xf>
    <xf numFmtId="0" fontId="0" fillId="0" borderId="36" xfId="58" applyFill="1" applyBorder="1" applyAlignment="1">
      <alignment horizontal="center"/>
      <protection/>
    </xf>
    <xf numFmtId="164" fontId="0" fillId="0" borderId="48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44" xfId="60" applyFont="1" applyBorder="1" applyAlignment="1">
      <alignment horizontal="center"/>
      <protection/>
    </xf>
    <xf numFmtId="0" fontId="10" fillId="0" borderId="59" xfId="0" applyFont="1" applyFill="1" applyBorder="1" applyAlignment="1">
      <alignment horizontal="center"/>
    </xf>
    <xf numFmtId="0" fontId="26" fillId="44" borderId="36" xfId="0" applyFont="1" applyFill="1" applyBorder="1" applyAlignment="1">
      <alignment horizontal="center"/>
    </xf>
    <xf numFmtId="0" fontId="26" fillId="44" borderId="48" xfId="0" applyFont="1" applyFill="1" applyBorder="1" applyAlignment="1">
      <alignment horizontal="center"/>
    </xf>
    <xf numFmtId="10" fontId="0" fillId="0" borderId="54" xfId="0" applyNumberFormat="1" applyBorder="1" applyAlignment="1">
      <alignment/>
    </xf>
    <xf numFmtId="0" fontId="0" fillId="0" borderId="56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2" xfId="0" applyFill="1" applyBorder="1" applyAlignment="1">
      <alignment vertical="center"/>
    </xf>
    <xf numFmtId="0" fontId="0" fillId="0" borderId="58" xfId="0" applyBorder="1" applyAlignment="1">
      <alignment/>
    </xf>
    <xf numFmtId="1" fontId="10" fillId="0" borderId="29" xfId="0" applyNumberFormat="1" applyFont="1" applyBorder="1" applyAlignment="1">
      <alignment/>
    </xf>
    <xf numFmtId="164" fontId="10" fillId="0" borderId="50" xfId="0" applyNumberFormat="1" applyFont="1" applyBorder="1" applyAlignment="1">
      <alignment/>
    </xf>
    <xf numFmtId="0" fontId="26" fillId="44" borderId="38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46" xfId="60" applyBorder="1">
      <alignment/>
      <protection/>
    </xf>
    <xf numFmtId="164" fontId="0" fillId="0" borderId="32" xfId="0" applyNumberFormat="1" applyBorder="1" applyAlignment="1">
      <alignment/>
    </xf>
    <xf numFmtId="0" fontId="0" fillId="0" borderId="52" xfId="58" applyBorder="1">
      <alignment/>
      <protection/>
    </xf>
    <xf numFmtId="0" fontId="0" fillId="0" borderId="30" xfId="0" applyBorder="1" applyAlignment="1">
      <alignment vertical="center"/>
    </xf>
    <xf numFmtId="164" fontId="0" fillId="0" borderId="21" xfId="0" applyNumberFormat="1" applyBorder="1" applyAlignment="1">
      <alignment/>
    </xf>
    <xf numFmtId="0" fontId="0" fillId="0" borderId="51" xfId="0" applyFill="1" applyBorder="1" applyAlignment="1">
      <alignment vertical="center"/>
    </xf>
    <xf numFmtId="0" fontId="0" fillId="0" borderId="36" xfId="58" applyBorder="1">
      <alignment/>
      <protection/>
    </xf>
    <xf numFmtId="0" fontId="0" fillId="0" borderId="36" xfId="60" applyBorder="1">
      <alignment/>
      <protection/>
    </xf>
    <xf numFmtId="164" fontId="0" fillId="0" borderId="38" xfId="0" applyNumberFormat="1" applyBorder="1" applyAlignment="1">
      <alignment/>
    </xf>
    <xf numFmtId="0" fontId="0" fillId="0" borderId="42" xfId="58" applyFill="1" applyBorder="1">
      <alignment/>
      <protection/>
    </xf>
    <xf numFmtId="0" fontId="10" fillId="0" borderId="37" xfId="0" applyFont="1" applyFill="1" applyBorder="1" applyAlignment="1">
      <alignment vertical="center"/>
    </xf>
    <xf numFmtId="171" fontId="0" fillId="0" borderId="56" xfId="58" applyNumberFormat="1" applyBorder="1">
      <alignment/>
      <protection/>
    </xf>
    <xf numFmtId="164" fontId="0" fillId="0" borderId="27" xfId="0" applyNumberFormat="1" applyBorder="1" applyAlignment="1">
      <alignment/>
    </xf>
    <xf numFmtId="171" fontId="0" fillId="0" borderId="39" xfId="58" applyNumberFormat="1" applyBorder="1">
      <alignment/>
      <protection/>
    </xf>
    <xf numFmtId="0" fontId="0" fillId="0" borderId="36" xfId="58" applyNumberFormat="1" applyBorder="1">
      <alignment/>
      <protection/>
    </xf>
    <xf numFmtId="164" fontId="0" fillId="0" borderId="48" xfId="0" applyNumberFormat="1" applyBorder="1" applyAlignment="1">
      <alignment/>
    </xf>
    <xf numFmtId="0" fontId="0" fillId="0" borderId="58" xfId="58" applyBorder="1">
      <alignment/>
      <protection/>
    </xf>
    <xf numFmtId="0" fontId="10" fillId="0" borderId="29" xfId="58" applyFont="1" applyBorder="1">
      <alignment/>
      <protection/>
    </xf>
    <xf numFmtId="171" fontId="10" fillId="0" borderId="59" xfId="58" applyNumberFormat="1" applyFont="1" applyBorder="1">
      <alignment/>
      <protection/>
    </xf>
    <xf numFmtId="0" fontId="10" fillId="0" borderId="29" xfId="60" applyFont="1" applyBorder="1">
      <alignment/>
      <protection/>
    </xf>
    <xf numFmtId="0" fontId="10" fillId="0" borderId="59" xfId="58" applyFont="1" applyFill="1" applyBorder="1">
      <alignment/>
      <protection/>
    </xf>
    <xf numFmtId="0" fontId="10" fillId="0" borderId="23" xfId="58" applyFont="1" applyFill="1" applyBorder="1">
      <alignment/>
      <protection/>
    </xf>
    <xf numFmtId="171" fontId="0" fillId="0" borderId="0" xfId="0" applyNumberFormat="1" applyAlignment="1">
      <alignment/>
    </xf>
    <xf numFmtId="0" fontId="71" fillId="40" borderId="11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72" fillId="0" borderId="0" xfId="58" applyFont="1" applyFill="1">
      <alignment/>
      <protection/>
    </xf>
    <xf numFmtId="10" fontId="0" fillId="0" borderId="17" xfId="62" applyNumberFormat="1" applyBorder="1" applyAlignment="1">
      <alignment horizontal="center"/>
      <protection/>
    </xf>
    <xf numFmtId="0" fontId="10" fillId="0" borderId="17" xfId="62" applyNumberFormat="1" applyFont="1" applyBorder="1" applyAlignment="1">
      <alignment horizontal="center"/>
      <protection/>
    </xf>
    <xf numFmtId="0" fontId="10" fillId="0" borderId="17" xfId="62" applyFont="1" applyBorder="1" applyAlignment="1">
      <alignment horizontal="center"/>
      <protection/>
    </xf>
    <xf numFmtId="0" fontId="71" fillId="34" borderId="11" xfId="0" applyFont="1" applyFill="1" applyBorder="1" applyAlignment="1">
      <alignment horizontal="center"/>
    </xf>
    <xf numFmtId="10" fontId="0" fillId="0" borderId="29" xfId="0" applyNumberFormat="1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61" xfId="0" applyNumberFormat="1" applyFont="1" applyBorder="1" applyAlignment="1">
      <alignment/>
    </xf>
    <xf numFmtId="10" fontId="10" fillId="0" borderId="29" xfId="0" applyNumberFormat="1" applyFont="1" applyBorder="1" applyAlignment="1">
      <alignment/>
    </xf>
    <xf numFmtId="10" fontId="0" fillId="0" borderId="29" xfId="0" applyNumberFormat="1" applyBorder="1" applyAlignment="1">
      <alignment/>
    </xf>
    <xf numFmtId="0" fontId="10" fillId="0" borderId="29" xfId="0" applyNumberFormat="1" applyFont="1" applyBorder="1" applyAlignment="1">
      <alignment/>
    </xf>
    <xf numFmtId="10" fontId="0" fillId="0" borderId="46" xfId="0" applyNumberFormat="1" applyBorder="1" applyAlignment="1">
      <alignment/>
    </xf>
    <xf numFmtId="0" fontId="10" fillId="0" borderId="61" xfId="0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0" fontId="10" fillId="0" borderId="11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50" xfId="0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71" fillId="35" borderId="11" xfId="0" applyNumberFormat="1" applyFont="1" applyFill="1" applyBorder="1" applyAlignment="1">
      <alignment horizontal="center"/>
    </xf>
    <xf numFmtId="10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0" fontId="10" fillId="0" borderId="26" xfId="0" applyNumberFormat="1" applyFont="1" applyFill="1" applyBorder="1" applyAlignment="1">
      <alignment horizontal="center" vertical="center"/>
    </xf>
    <xf numFmtId="0" fontId="26" fillId="41" borderId="45" xfId="0" applyFont="1" applyFill="1" applyBorder="1" applyAlignment="1">
      <alignment horizontal="center" wrapText="1"/>
    </xf>
    <xf numFmtId="0" fontId="24" fillId="42" borderId="40" xfId="0" applyFont="1" applyFill="1" applyBorder="1" applyAlignment="1">
      <alignment horizontal="center"/>
    </xf>
    <xf numFmtId="0" fontId="24" fillId="42" borderId="38" xfId="0" applyFont="1" applyFill="1" applyBorder="1" applyAlignment="1">
      <alignment horizontal="center"/>
    </xf>
    <xf numFmtId="0" fontId="24" fillId="42" borderId="58" xfId="0" applyFont="1" applyFill="1" applyBorder="1" applyAlignment="1">
      <alignment horizontal="center"/>
    </xf>
    <xf numFmtId="10" fontId="0" fillId="0" borderId="38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10" fontId="0" fillId="0" borderId="38" xfId="0" applyNumberFormat="1" applyBorder="1" applyAlignment="1">
      <alignment/>
    </xf>
    <xf numFmtId="0" fontId="0" fillId="0" borderId="29" xfId="0" applyBorder="1" applyAlignment="1">
      <alignment/>
    </xf>
    <xf numFmtId="10" fontId="0" fillId="0" borderId="29" xfId="0" applyNumberFormat="1" applyBorder="1" applyAlignment="1">
      <alignment/>
    </xf>
    <xf numFmtId="10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10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10" fontId="10" fillId="0" borderId="36" xfId="0" applyNumberFormat="1" applyFont="1" applyBorder="1" applyAlignment="1">
      <alignment horizontal="center" vertical="center"/>
    </xf>
    <xf numFmtId="10" fontId="10" fillId="0" borderId="38" xfId="0" applyNumberFormat="1" applyFont="1" applyBorder="1" applyAlignment="1">
      <alignment horizontal="center" vertical="center"/>
    </xf>
    <xf numFmtId="10" fontId="10" fillId="0" borderId="48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10" fontId="10" fillId="0" borderId="34" xfId="0" applyNumberFormat="1" applyFont="1" applyBorder="1" applyAlignment="1">
      <alignment/>
    </xf>
    <xf numFmtId="10" fontId="10" fillId="0" borderId="36" xfId="0" applyNumberFormat="1" applyFont="1" applyBorder="1" applyAlignment="1">
      <alignment horizontal="center"/>
    </xf>
    <xf numFmtId="10" fontId="10" fillId="0" borderId="38" xfId="0" applyNumberFormat="1" applyFont="1" applyBorder="1" applyAlignment="1">
      <alignment horizontal="center"/>
    </xf>
    <xf numFmtId="0" fontId="26" fillId="42" borderId="62" xfId="0" applyFont="1" applyFill="1" applyBorder="1" applyAlignment="1">
      <alignment wrapText="1"/>
    </xf>
    <xf numFmtId="0" fontId="26" fillId="42" borderId="42" xfId="0" applyFont="1" applyFill="1" applyBorder="1" applyAlignment="1">
      <alignment wrapText="1"/>
    </xf>
    <xf numFmtId="1" fontId="0" fillId="0" borderId="52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0" fontId="10" fillId="0" borderId="29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0" fontId="26" fillId="43" borderId="21" xfId="0" applyFont="1" applyFill="1" applyBorder="1" applyAlignment="1">
      <alignment horizontal="center"/>
    </xf>
    <xf numFmtId="0" fontId="0" fillId="0" borderId="53" xfId="58" applyBorder="1" applyAlignment="1">
      <alignment horizontal="center" vertical="center"/>
      <protection/>
    </xf>
    <xf numFmtId="164" fontId="0" fillId="0" borderId="46" xfId="0" applyNumberFormat="1" applyBorder="1" applyAlignment="1">
      <alignment horizontal="center" vertical="center"/>
    </xf>
    <xf numFmtId="0" fontId="0" fillId="0" borderId="46" xfId="58" applyBorder="1" applyAlignment="1">
      <alignment horizontal="center" vertical="center"/>
      <protection/>
    </xf>
    <xf numFmtId="164" fontId="0" fillId="0" borderId="54" xfId="0" applyNumberFormat="1" applyBorder="1" applyAlignment="1">
      <alignment horizontal="center" vertical="center"/>
    </xf>
    <xf numFmtId="0" fontId="0" fillId="0" borderId="56" xfId="58" applyBorder="1" applyAlignment="1">
      <alignment horizontal="center" vertical="center"/>
      <protection/>
    </xf>
    <xf numFmtId="0" fontId="0" fillId="0" borderId="24" xfId="58" applyBorder="1" applyAlignment="1">
      <alignment horizontal="center" vertical="center"/>
      <protection/>
    </xf>
    <xf numFmtId="0" fontId="0" fillId="0" borderId="11" xfId="58" applyBorder="1" applyAlignment="1">
      <alignment horizontal="center" vertical="center"/>
      <protection/>
    </xf>
    <xf numFmtId="0" fontId="0" fillId="0" borderId="39" xfId="58" applyBorder="1" applyAlignment="1">
      <alignment horizontal="center" vertical="center"/>
      <protection/>
    </xf>
    <xf numFmtId="0" fontId="0" fillId="0" borderId="55" xfId="58" applyBorder="1" applyAlignment="1">
      <alignment horizontal="center" vertical="center"/>
      <protection/>
    </xf>
    <xf numFmtId="164" fontId="0" fillId="0" borderId="47" xfId="0" applyNumberFormat="1" applyBorder="1" applyAlignment="1">
      <alignment horizontal="center" vertical="center"/>
    </xf>
    <xf numFmtId="0" fontId="0" fillId="0" borderId="19" xfId="58" applyBorder="1" applyAlignment="1">
      <alignment horizontal="center"/>
      <protection/>
    </xf>
    <xf numFmtId="164" fontId="0" fillId="0" borderId="63" xfId="0" applyNumberFormat="1" applyBorder="1" applyAlignment="1">
      <alignment horizontal="center" vertical="center"/>
    </xf>
    <xf numFmtId="0" fontId="0" fillId="0" borderId="57" xfId="58" applyBorder="1" applyAlignment="1">
      <alignment horizontal="center" vertical="center"/>
      <protection/>
    </xf>
    <xf numFmtId="0" fontId="10" fillId="0" borderId="26" xfId="58" applyFont="1" applyBorder="1" applyAlignment="1">
      <alignment horizontal="center"/>
      <protection/>
    </xf>
    <xf numFmtId="164" fontId="0" fillId="0" borderId="29" xfId="0" applyNumberFormat="1" applyBorder="1" applyAlignment="1">
      <alignment horizontal="center" vertical="center"/>
    </xf>
    <xf numFmtId="0" fontId="10" fillId="0" borderId="14" xfId="58" applyFont="1" applyBorder="1" applyAlignment="1">
      <alignment horizontal="center"/>
      <protection/>
    </xf>
    <xf numFmtId="0" fontId="10" fillId="0" borderId="14" xfId="58" applyFont="1" applyFill="1" applyBorder="1" applyAlignment="1">
      <alignment horizontal="center"/>
      <protection/>
    </xf>
    <xf numFmtId="164" fontId="0" fillId="0" borderId="50" xfId="0" applyNumberFormat="1" applyBorder="1" applyAlignment="1">
      <alignment horizontal="center" vertical="center"/>
    </xf>
    <xf numFmtId="0" fontId="10" fillId="0" borderId="13" xfId="58" applyFont="1" applyBorder="1" applyAlignment="1">
      <alignment horizontal="center"/>
      <protection/>
    </xf>
    <xf numFmtId="164" fontId="10" fillId="0" borderId="29" xfId="0" applyNumberFormat="1" applyFont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0" fontId="10" fillId="0" borderId="29" xfId="58" applyNumberFormat="1" applyFont="1" applyBorder="1">
      <alignment/>
      <protection/>
    </xf>
    <xf numFmtId="0" fontId="24" fillId="45" borderId="40" xfId="0" applyFont="1" applyFill="1" applyBorder="1" applyAlignment="1">
      <alignment horizontal="center"/>
    </xf>
    <xf numFmtId="0" fontId="24" fillId="45" borderId="36" xfId="0" applyFont="1" applyFill="1" applyBorder="1" applyAlignment="1">
      <alignment horizontal="center"/>
    </xf>
    <xf numFmtId="0" fontId="24" fillId="45" borderId="48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/>
    </xf>
    <xf numFmtId="0" fontId="26" fillId="45" borderId="36" xfId="0" applyFont="1" applyFill="1" applyBorder="1" applyAlignment="1">
      <alignment horizontal="center"/>
    </xf>
    <xf numFmtId="0" fontId="26" fillId="45" borderId="48" xfId="0" applyFont="1" applyFill="1" applyBorder="1" applyAlignment="1">
      <alignment horizontal="center"/>
    </xf>
    <xf numFmtId="0" fontId="26" fillId="45" borderId="38" xfId="0" applyFont="1" applyFill="1" applyBorder="1" applyAlignment="1">
      <alignment horizontal="center"/>
    </xf>
    <xf numFmtId="0" fontId="0" fillId="0" borderId="46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53" xfId="0" applyNumberFormat="1" applyBorder="1" applyAlignment="1">
      <alignment horizontal="right"/>
    </xf>
    <xf numFmtId="0" fontId="69" fillId="0" borderId="0" xfId="53" applyFont="1" applyAlignment="1" applyProtection="1">
      <alignment/>
      <protection/>
    </xf>
    <xf numFmtId="0" fontId="67" fillId="0" borderId="0" xfId="53" applyFont="1" applyAlignment="1" applyProtection="1">
      <alignment horizontal="left"/>
      <protection/>
    </xf>
    <xf numFmtId="0" fontId="8" fillId="33" borderId="0" xfId="0" applyFont="1" applyFill="1" applyAlignment="1">
      <alignment horizontal="left" vertical="center" wrapText="1"/>
    </xf>
    <xf numFmtId="0" fontId="71" fillId="34" borderId="64" xfId="0" applyFont="1" applyFill="1" applyBorder="1" applyAlignment="1">
      <alignment horizontal="center" vertical="center"/>
    </xf>
    <xf numFmtId="0" fontId="71" fillId="34" borderId="65" xfId="0" applyFont="1" applyFill="1" applyBorder="1" applyAlignment="1">
      <alignment horizontal="center" vertical="center"/>
    </xf>
    <xf numFmtId="0" fontId="71" fillId="34" borderId="66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center"/>
    </xf>
    <xf numFmtId="0" fontId="71" fillId="34" borderId="67" xfId="0" applyFont="1" applyFill="1" applyBorder="1" applyAlignment="1">
      <alignment horizontal="center"/>
    </xf>
    <xf numFmtId="0" fontId="71" fillId="34" borderId="68" xfId="0" applyFont="1" applyFill="1" applyBorder="1" applyAlignment="1">
      <alignment horizontal="center"/>
    </xf>
    <xf numFmtId="0" fontId="71" fillId="34" borderId="69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center" wrapText="1"/>
    </xf>
    <xf numFmtId="0" fontId="71" fillId="34" borderId="24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/>
    </xf>
    <xf numFmtId="0" fontId="71" fillId="34" borderId="11" xfId="0" applyFont="1" applyFill="1" applyBorder="1" applyAlignment="1">
      <alignment horizontal="center" wrapText="1"/>
    </xf>
    <xf numFmtId="0" fontId="71" fillId="34" borderId="11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0" fontId="71" fillId="34" borderId="46" xfId="0" applyFont="1" applyFill="1" applyBorder="1" applyAlignment="1">
      <alignment horizontal="center" vertical="center" wrapText="1"/>
    </xf>
    <xf numFmtId="0" fontId="71" fillId="34" borderId="64" xfId="0" applyFont="1" applyFill="1" applyBorder="1" applyAlignment="1">
      <alignment horizontal="center" vertical="center" wrapText="1"/>
    </xf>
    <xf numFmtId="0" fontId="71" fillId="34" borderId="69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wrapText="1"/>
    </xf>
    <xf numFmtId="0" fontId="71" fillId="34" borderId="68" xfId="0" applyFont="1" applyFill="1" applyBorder="1" applyAlignment="1">
      <alignment horizontal="center" wrapText="1"/>
    </xf>
    <xf numFmtId="0" fontId="71" fillId="34" borderId="70" xfId="0" applyFont="1" applyFill="1" applyBorder="1" applyAlignment="1">
      <alignment horizontal="center" vertical="center" wrapText="1"/>
    </xf>
    <xf numFmtId="0" fontId="71" fillId="34" borderId="71" xfId="0" applyFont="1" applyFill="1" applyBorder="1" applyAlignment="1">
      <alignment horizontal="center" vertical="center" wrapText="1"/>
    </xf>
    <xf numFmtId="0" fontId="71" fillId="34" borderId="72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wrapText="1"/>
    </xf>
    <xf numFmtId="0" fontId="71" fillId="34" borderId="67" xfId="0" applyFont="1" applyFill="1" applyBorder="1" applyAlignment="1">
      <alignment horizontal="center" wrapText="1"/>
    </xf>
    <xf numFmtId="0" fontId="71" fillId="34" borderId="73" xfId="0" applyFont="1" applyFill="1" applyBorder="1" applyAlignment="1">
      <alignment horizontal="center" wrapText="1"/>
    </xf>
    <xf numFmtId="0" fontId="71" fillId="34" borderId="74" xfId="0" applyFont="1" applyFill="1" applyBorder="1" applyAlignment="1">
      <alignment horizontal="center" wrapText="1"/>
    </xf>
    <xf numFmtId="0" fontId="71" fillId="34" borderId="75" xfId="0" applyFont="1" applyFill="1" applyBorder="1" applyAlignment="1">
      <alignment horizontal="center" wrapText="1"/>
    </xf>
    <xf numFmtId="0" fontId="71" fillId="34" borderId="68" xfId="0" applyFont="1" applyFill="1" applyBorder="1" applyAlignment="1">
      <alignment horizontal="center" vertical="center" wrapText="1"/>
    </xf>
    <xf numFmtId="0" fontId="71" fillId="34" borderId="76" xfId="0" applyFont="1" applyFill="1" applyBorder="1" applyAlignment="1">
      <alignment horizontal="center" wrapText="1"/>
    </xf>
    <xf numFmtId="0" fontId="71" fillId="34" borderId="77" xfId="0" applyFont="1" applyFill="1" applyBorder="1" applyAlignment="1">
      <alignment horizontal="center" wrapText="1"/>
    </xf>
    <xf numFmtId="0" fontId="71" fillId="34" borderId="18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wrapText="1"/>
    </xf>
    <xf numFmtId="0" fontId="71" fillId="35" borderId="21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71" fillId="35" borderId="21" xfId="0" applyFont="1" applyFill="1" applyBorder="1" applyAlignment="1">
      <alignment horizontal="center" vertical="center"/>
    </xf>
    <xf numFmtId="0" fontId="71" fillId="35" borderId="24" xfId="0" applyFont="1" applyFill="1" applyBorder="1" applyAlignment="1">
      <alignment horizontal="center" vertical="center"/>
    </xf>
    <xf numFmtId="0" fontId="8" fillId="33" borderId="0" xfId="62" applyFont="1" applyFill="1" applyAlignment="1">
      <alignment horizontal="left" vertical="center" wrapText="1"/>
      <protection/>
    </xf>
    <xf numFmtId="0" fontId="23" fillId="36" borderId="11" xfId="62" applyFont="1" applyFill="1" applyBorder="1" applyAlignment="1">
      <alignment horizontal="center" vertical="center"/>
      <protection/>
    </xf>
    <xf numFmtId="0" fontId="23" fillId="36" borderId="21" xfId="62" applyFont="1" applyFill="1" applyBorder="1" applyAlignment="1">
      <alignment horizontal="center" vertical="center" wrapText="1"/>
      <protection/>
    </xf>
    <xf numFmtId="0" fontId="23" fillId="36" borderId="24" xfId="62" applyFont="1" applyFill="1" applyBorder="1" applyAlignment="1">
      <alignment horizontal="center" vertical="center" wrapText="1"/>
      <protection/>
    </xf>
    <xf numFmtId="0" fontId="23" fillId="36" borderId="11" xfId="62" applyFont="1" applyFill="1" applyBorder="1" applyAlignment="1">
      <alignment horizontal="center" vertical="center" wrapText="1"/>
      <protection/>
    </xf>
    <xf numFmtId="0" fontId="23" fillId="36" borderId="19" xfId="62" applyFont="1" applyFill="1" applyBorder="1" applyAlignment="1">
      <alignment horizontal="center" vertical="center" wrapText="1"/>
      <protection/>
    </xf>
    <xf numFmtId="0" fontId="23" fillId="36" borderId="46" xfId="62" applyFont="1" applyFill="1" applyBorder="1" applyAlignment="1">
      <alignment horizontal="center" vertical="center" wrapText="1"/>
      <protection/>
    </xf>
    <xf numFmtId="0" fontId="23" fillId="36" borderId="11" xfId="0" applyFont="1" applyFill="1" applyBorder="1" applyAlignment="1">
      <alignment horizontal="center" vertical="center" wrapText="1"/>
    </xf>
    <xf numFmtId="0" fontId="27" fillId="36" borderId="45" xfId="58" applyFont="1" applyFill="1" applyBorder="1" applyAlignment="1">
      <alignment horizontal="center"/>
      <protection/>
    </xf>
    <xf numFmtId="0" fontId="27" fillId="36" borderId="78" xfId="63" applyFont="1" applyFill="1" applyBorder="1" applyAlignment="1">
      <alignment horizontal="center" vertical="center"/>
      <protection/>
    </xf>
    <xf numFmtId="0" fontId="27" fillId="36" borderId="30" xfId="63" applyFont="1" applyFill="1" applyBorder="1" applyAlignment="1">
      <alignment horizontal="center" vertical="center"/>
      <protection/>
    </xf>
    <xf numFmtId="0" fontId="14" fillId="33" borderId="0" xfId="63" applyFont="1" applyFill="1" applyAlignment="1">
      <alignment horizontal="left" vertical="center"/>
      <protection/>
    </xf>
    <xf numFmtId="0" fontId="27" fillId="36" borderId="79" xfId="58" applyNumberFormat="1" applyFont="1" applyFill="1" applyBorder="1" applyAlignment="1">
      <alignment horizontal="center" wrapText="1"/>
      <protection/>
    </xf>
    <xf numFmtId="0" fontId="27" fillId="36" borderId="80" xfId="58" applyNumberFormat="1" applyFont="1" applyFill="1" applyBorder="1" applyAlignment="1">
      <alignment horizontal="center" wrapText="1"/>
      <protection/>
    </xf>
    <xf numFmtId="0" fontId="27" fillId="36" borderId="49" xfId="63" applyFont="1" applyFill="1" applyBorder="1" applyAlignment="1">
      <alignment horizontal="center" vertical="center"/>
      <protection/>
    </xf>
    <xf numFmtId="0" fontId="27" fillId="36" borderId="27" xfId="63" applyFont="1" applyFill="1" applyBorder="1" applyAlignment="1">
      <alignment horizontal="center" vertical="center"/>
      <protection/>
    </xf>
    <xf numFmtId="0" fontId="9" fillId="36" borderId="45" xfId="58" applyFont="1" applyFill="1" applyBorder="1" applyAlignment="1">
      <alignment horizontal="center"/>
      <protection/>
    </xf>
    <xf numFmtId="0" fontId="9" fillId="36" borderId="49" xfId="63" applyFont="1" applyFill="1" applyBorder="1" applyAlignment="1">
      <alignment horizontal="center" vertical="center"/>
      <protection/>
    </xf>
    <xf numFmtId="0" fontId="9" fillId="36" borderId="27" xfId="63" applyFont="1" applyFill="1" applyBorder="1" applyAlignment="1">
      <alignment horizontal="center" vertical="center"/>
      <protection/>
    </xf>
    <xf numFmtId="0" fontId="9" fillId="36" borderId="78" xfId="63" applyFont="1" applyFill="1" applyBorder="1" applyAlignment="1">
      <alignment horizontal="center" vertical="center"/>
      <protection/>
    </xf>
    <xf numFmtId="0" fontId="9" fillId="36" borderId="30" xfId="63" applyFont="1" applyFill="1" applyBorder="1" applyAlignment="1">
      <alignment horizontal="center" vertical="center"/>
      <protection/>
    </xf>
    <xf numFmtId="0" fontId="71" fillId="37" borderId="11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24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 wrapText="1"/>
    </xf>
    <xf numFmtId="0" fontId="23" fillId="37" borderId="46" xfId="0" applyFont="1" applyFill="1" applyBorder="1" applyAlignment="1">
      <alignment horizontal="center" vertical="center" wrapText="1"/>
    </xf>
    <xf numFmtId="0" fontId="71" fillId="37" borderId="21" xfId="0" applyFont="1" applyFill="1" applyBorder="1" applyAlignment="1">
      <alignment horizontal="center" vertical="center" wrapText="1"/>
    </xf>
    <xf numFmtId="0" fontId="71" fillId="37" borderId="24" xfId="0" applyFont="1" applyFill="1" applyBorder="1" applyAlignment="1">
      <alignment horizontal="center" vertical="center" wrapText="1"/>
    </xf>
    <xf numFmtId="0" fontId="71" fillId="37" borderId="19" xfId="0" applyFont="1" applyFill="1" applyBorder="1" applyAlignment="1">
      <alignment horizontal="center" vertical="center" wrapText="1"/>
    </xf>
    <xf numFmtId="0" fontId="71" fillId="37" borderId="46" xfId="0" applyFont="1" applyFill="1" applyBorder="1" applyAlignment="1">
      <alignment horizontal="center" vertical="center" wrapText="1"/>
    </xf>
    <xf numFmtId="0" fontId="71" fillId="38" borderId="11" xfId="0" applyFont="1" applyFill="1" applyBorder="1" applyAlignment="1">
      <alignment horizontal="center" vertical="center"/>
    </xf>
    <xf numFmtId="0" fontId="71" fillId="38" borderId="11" xfId="0" applyFont="1" applyFill="1" applyBorder="1" applyAlignment="1">
      <alignment horizontal="center" vertical="center" wrapText="1"/>
    </xf>
    <xf numFmtId="0" fontId="71" fillId="38" borderId="21" xfId="0" applyFont="1" applyFill="1" applyBorder="1" applyAlignment="1">
      <alignment horizontal="center" vertical="center" wrapText="1"/>
    </xf>
    <xf numFmtId="0" fontId="71" fillId="38" borderId="24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4" fillId="33" borderId="0" xfId="0" applyFont="1" applyFill="1" applyAlignment="1">
      <alignment horizontal="left"/>
    </xf>
    <xf numFmtId="0" fontId="24" fillId="41" borderId="62" xfId="0" applyFont="1" applyFill="1" applyBorder="1" applyAlignment="1">
      <alignment horizontal="center" vertical="center"/>
    </xf>
    <xf numFmtId="0" fontId="24" fillId="41" borderId="42" xfId="0" applyFont="1" applyFill="1" applyBorder="1" applyAlignment="1">
      <alignment horizontal="center" vertical="center"/>
    </xf>
    <xf numFmtId="0" fontId="24" fillId="41" borderId="80" xfId="0" applyFont="1" applyFill="1" applyBorder="1" applyAlignment="1">
      <alignment horizontal="center"/>
    </xf>
    <xf numFmtId="0" fontId="24" fillId="41" borderId="45" xfId="0" applyFont="1" applyFill="1" applyBorder="1" applyAlignment="1">
      <alignment horizontal="center"/>
    </xf>
    <xf numFmtId="0" fontId="24" fillId="41" borderId="79" xfId="0" applyFont="1" applyFill="1" applyBorder="1" applyAlignment="1">
      <alignment horizontal="center"/>
    </xf>
    <xf numFmtId="0" fontId="24" fillId="41" borderId="79" xfId="0" applyFont="1" applyFill="1" applyBorder="1" applyAlignment="1">
      <alignment horizontal="center" wrapText="1"/>
    </xf>
    <xf numFmtId="0" fontId="24" fillId="41" borderId="8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4" fillId="41" borderId="49" xfId="0" applyFont="1" applyFill="1" applyBorder="1" applyAlignment="1">
      <alignment horizontal="center" vertical="center"/>
    </xf>
    <xf numFmtId="0" fontId="24" fillId="41" borderId="48" xfId="0" applyFont="1" applyFill="1" applyBorder="1" applyAlignment="1">
      <alignment horizontal="center" vertical="center"/>
    </xf>
    <xf numFmtId="0" fontId="24" fillId="41" borderId="80" xfId="0" applyFont="1" applyFill="1" applyBorder="1" applyAlignment="1">
      <alignment horizontal="center" vertical="center"/>
    </xf>
    <xf numFmtId="0" fontId="24" fillId="41" borderId="45" xfId="0" applyFont="1" applyFill="1" applyBorder="1" applyAlignment="1">
      <alignment horizontal="center" vertical="center"/>
    </xf>
    <xf numFmtId="0" fontId="24" fillId="41" borderId="79" xfId="0" applyFont="1" applyFill="1" applyBorder="1" applyAlignment="1">
      <alignment horizontal="center" vertical="center" wrapText="1"/>
    </xf>
    <xf numFmtId="0" fontId="24" fillId="41" borderId="80" xfId="0" applyFont="1" applyFill="1" applyBorder="1" applyAlignment="1">
      <alignment horizontal="center" vertical="center" wrapText="1"/>
    </xf>
    <xf numFmtId="0" fontId="24" fillId="41" borderId="82" xfId="0" applyFont="1" applyFill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24" fillId="41" borderId="83" xfId="0" applyFont="1" applyFill="1" applyBorder="1" applyAlignment="1">
      <alignment horizontal="center"/>
    </xf>
    <xf numFmtId="0" fontId="24" fillId="41" borderId="40" xfId="0" applyFont="1" applyFill="1" applyBorder="1" applyAlignment="1">
      <alignment horizontal="center"/>
    </xf>
    <xf numFmtId="0" fontId="24" fillId="41" borderId="38" xfId="0" applyFont="1" applyFill="1" applyBorder="1" applyAlignment="1">
      <alignment horizontal="center"/>
    </xf>
    <xf numFmtId="0" fontId="24" fillId="41" borderId="58" xfId="0" applyFont="1" applyFill="1" applyBorder="1" applyAlignment="1">
      <alignment horizontal="center"/>
    </xf>
    <xf numFmtId="0" fontId="24" fillId="41" borderId="84" xfId="0" applyFont="1" applyFill="1" applyBorder="1" applyAlignment="1">
      <alignment horizontal="center" wrapText="1"/>
    </xf>
    <xf numFmtId="0" fontId="24" fillId="41" borderId="58" xfId="0" applyFont="1" applyFill="1" applyBorder="1" applyAlignment="1">
      <alignment horizontal="center" wrapText="1"/>
    </xf>
    <xf numFmtId="0" fontId="26" fillId="41" borderId="45" xfId="0" applyFont="1" applyFill="1" applyBorder="1" applyAlignment="1">
      <alignment horizontal="center" wrapText="1"/>
    </xf>
    <xf numFmtId="0" fontId="26" fillId="41" borderId="79" xfId="0" applyFont="1" applyFill="1" applyBorder="1" applyAlignment="1">
      <alignment horizontal="center" wrapText="1"/>
    </xf>
    <xf numFmtId="0" fontId="26" fillId="41" borderId="85" xfId="0" applyFont="1" applyFill="1" applyBorder="1" applyAlignment="1">
      <alignment horizontal="center" vertical="center" wrapText="1"/>
    </xf>
    <xf numFmtId="0" fontId="26" fillId="41" borderId="23" xfId="0" applyFont="1" applyFill="1" applyBorder="1" applyAlignment="1">
      <alignment horizontal="center" vertical="center" wrapText="1"/>
    </xf>
    <xf numFmtId="0" fontId="26" fillId="41" borderId="86" xfId="0" applyFont="1" applyFill="1" applyBorder="1" applyAlignment="1">
      <alignment horizontal="center" wrapText="1"/>
    </xf>
    <xf numFmtId="0" fontId="26" fillId="41" borderId="80" xfId="0" applyFont="1" applyFill="1" applyBorder="1" applyAlignment="1">
      <alignment horizontal="center" wrapText="1"/>
    </xf>
    <xf numFmtId="0" fontId="26" fillId="41" borderId="62" xfId="0" applyFont="1" applyFill="1" applyBorder="1" applyAlignment="1">
      <alignment horizontal="center" wrapText="1"/>
    </xf>
    <xf numFmtId="0" fontId="26" fillId="41" borderId="42" xfId="0" applyFont="1" applyFill="1" applyBorder="1" applyAlignment="1">
      <alignment horizontal="center" wrapText="1"/>
    </xf>
    <xf numFmtId="0" fontId="26" fillId="41" borderId="45" xfId="0" applyFont="1" applyFill="1" applyBorder="1" applyAlignment="1">
      <alignment horizontal="center"/>
    </xf>
    <xf numFmtId="0" fontId="26" fillId="41" borderId="49" xfId="0" applyFont="1" applyFill="1" applyBorder="1" applyAlignment="1">
      <alignment horizontal="center" wrapText="1"/>
    </xf>
    <xf numFmtId="0" fontId="26" fillId="41" borderId="48" xfId="0" applyFont="1" applyFill="1" applyBorder="1" applyAlignment="1">
      <alignment horizontal="center" wrapText="1"/>
    </xf>
    <xf numFmtId="0" fontId="26" fillId="41" borderId="45" xfId="0" applyFont="1" applyFill="1" applyBorder="1" applyAlignment="1">
      <alignment horizontal="center" wrapText="1" shrinkToFit="1"/>
    </xf>
    <xf numFmtId="0" fontId="26" fillId="41" borderId="62" xfId="0" applyFont="1" applyFill="1" applyBorder="1" applyAlignment="1">
      <alignment horizontal="center"/>
    </xf>
    <xf numFmtId="0" fontId="26" fillId="41" borderId="42" xfId="0" applyFont="1" applyFill="1" applyBorder="1" applyAlignment="1">
      <alignment horizontal="center"/>
    </xf>
    <xf numFmtId="0" fontId="26" fillId="41" borderId="80" xfId="0" applyFont="1" applyFill="1" applyBorder="1" applyAlignment="1">
      <alignment horizontal="center"/>
    </xf>
    <xf numFmtId="0" fontId="26" fillId="42" borderId="85" xfId="0" applyFont="1" applyFill="1" applyBorder="1" applyAlignment="1">
      <alignment horizontal="center" vertical="center" wrapText="1"/>
    </xf>
    <xf numFmtId="0" fontId="26" fillId="42" borderId="23" xfId="0" applyFont="1" applyFill="1" applyBorder="1" applyAlignment="1">
      <alignment horizontal="center" vertical="center" wrapText="1"/>
    </xf>
    <xf numFmtId="0" fontId="24" fillId="42" borderId="78" xfId="0" applyFont="1" applyFill="1" applyBorder="1" applyAlignment="1">
      <alignment horizontal="center"/>
    </xf>
    <xf numFmtId="0" fontId="24" fillId="42" borderId="45" xfId="0" applyFont="1" applyFill="1" applyBorder="1" applyAlignment="1">
      <alignment horizontal="center"/>
    </xf>
    <xf numFmtId="0" fontId="24" fillId="42" borderId="79" xfId="0" applyFont="1" applyFill="1" applyBorder="1" applyAlignment="1">
      <alignment horizontal="center" wrapText="1"/>
    </xf>
    <xf numFmtId="0" fontId="24" fillId="42" borderId="81" xfId="0" applyFont="1" applyFill="1" applyBorder="1" applyAlignment="1">
      <alignment horizontal="center" wrapText="1"/>
    </xf>
    <xf numFmtId="0" fontId="24" fillId="43" borderId="81" xfId="0" applyFont="1" applyFill="1" applyBorder="1" applyAlignment="1">
      <alignment horizontal="center" vertical="center"/>
    </xf>
    <xf numFmtId="0" fontId="24" fillId="43" borderId="58" xfId="0" applyFont="1" applyFill="1" applyBorder="1" applyAlignment="1">
      <alignment horizontal="center" vertical="center"/>
    </xf>
    <xf numFmtId="0" fontId="24" fillId="42" borderId="86" xfId="0" applyFont="1" applyFill="1" applyBorder="1" applyAlignment="1">
      <alignment horizontal="center" vertical="center"/>
    </xf>
    <xf numFmtId="0" fontId="24" fillId="42" borderId="80" xfId="0" applyFont="1" applyFill="1" applyBorder="1" applyAlignment="1">
      <alignment horizontal="center" vertical="center"/>
    </xf>
    <xf numFmtId="0" fontId="24" fillId="42" borderId="79" xfId="0" applyFont="1" applyFill="1" applyBorder="1" applyAlignment="1">
      <alignment horizontal="center" vertical="center"/>
    </xf>
    <xf numFmtId="0" fontId="24" fillId="42" borderId="79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87" xfId="0" applyFont="1" applyFill="1" applyBorder="1" applyAlignment="1">
      <alignment horizontal="center" vertical="center"/>
    </xf>
    <xf numFmtId="0" fontId="24" fillId="42" borderId="50" xfId="0" applyFont="1" applyFill="1" applyBorder="1" applyAlignment="1">
      <alignment horizontal="center" vertical="center"/>
    </xf>
    <xf numFmtId="0" fontId="24" fillId="42" borderId="82" xfId="0" applyFont="1" applyFill="1" applyBorder="1" applyAlignment="1">
      <alignment horizontal="center" wrapText="1"/>
    </xf>
    <xf numFmtId="0" fontId="0" fillId="42" borderId="82" xfId="0" applyFill="1" applyBorder="1" applyAlignment="1">
      <alignment horizontal="center" wrapText="1"/>
    </xf>
    <xf numFmtId="0" fontId="24" fillId="42" borderId="62" xfId="0" applyFont="1" applyFill="1" applyBorder="1" applyAlignment="1">
      <alignment horizontal="center" vertical="center"/>
    </xf>
    <xf numFmtId="0" fontId="24" fillId="42" borderId="42" xfId="0" applyFont="1" applyFill="1" applyBorder="1" applyAlignment="1">
      <alignment horizontal="center" vertical="center"/>
    </xf>
    <xf numFmtId="0" fontId="24" fillId="42" borderId="83" xfId="0" applyFont="1" applyFill="1" applyBorder="1" applyAlignment="1">
      <alignment horizontal="center"/>
    </xf>
    <xf numFmtId="0" fontId="24" fillId="42" borderId="40" xfId="0" applyFont="1" applyFill="1" applyBorder="1" applyAlignment="1">
      <alignment horizontal="center"/>
    </xf>
    <xf numFmtId="0" fontId="24" fillId="42" borderId="38" xfId="0" applyFont="1" applyFill="1" applyBorder="1" applyAlignment="1">
      <alignment horizontal="center"/>
    </xf>
    <xf numFmtId="0" fontId="24" fillId="42" borderId="58" xfId="0" applyFont="1" applyFill="1" applyBorder="1" applyAlignment="1">
      <alignment horizontal="center"/>
    </xf>
    <xf numFmtId="0" fontId="26" fillId="42" borderId="45" xfId="0" applyFont="1" applyFill="1" applyBorder="1" applyAlignment="1">
      <alignment horizontal="center" wrapText="1"/>
    </xf>
    <xf numFmtId="0" fontId="26" fillId="42" borderId="79" xfId="0" applyFont="1" applyFill="1" applyBorder="1" applyAlignment="1">
      <alignment horizontal="center" wrapText="1"/>
    </xf>
    <xf numFmtId="0" fontId="26" fillId="42" borderId="62" xfId="0" applyFont="1" applyFill="1" applyBorder="1" applyAlignment="1">
      <alignment horizontal="center" wrapText="1"/>
    </xf>
    <xf numFmtId="0" fontId="26" fillId="42" borderId="42" xfId="0" applyFont="1" applyFill="1" applyBorder="1" applyAlignment="1">
      <alignment horizontal="center" wrapText="1"/>
    </xf>
    <xf numFmtId="0" fontId="26" fillId="42" borderId="80" xfId="0" applyFont="1" applyFill="1" applyBorder="1" applyAlignment="1">
      <alignment horizontal="center" wrapText="1"/>
    </xf>
    <xf numFmtId="0" fontId="26" fillId="43" borderId="79" xfId="0" applyFont="1" applyFill="1" applyBorder="1" applyAlignment="1">
      <alignment horizontal="center"/>
    </xf>
    <xf numFmtId="0" fontId="26" fillId="43" borderId="80" xfId="0" applyFont="1" applyFill="1" applyBorder="1" applyAlignment="1">
      <alignment horizontal="center"/>
    </xf>
    <xf numFmtId="0" fontId="26" fillId="43" borderId="41" xfId="0" applyFont="1" applyFill="1" applyBorder="1" applyAlignment="1">
      <alignment horizontal="center" wrapText="1"/>
    </xf>
    <xf numFmtId="0" fontId="26" fillId="42" borderId="82" xfId="0" applyFont="1" applyFill="1" applyBorder="1" applyAlignment="1">
      <alignment horizontal="center" wrapText="1"/>
    </xf>
    <xf numFmtId="0" fontId="24" fillId="44" borderId="62" xfId="0" applyFont="1" applyFill="1" applyBorder="1" applyAlignment="1">
      <alignment horizontal="center" vertical="center"/>
    </xf>
    <xf numFmtId="0" fontId="24" fillId="44" borderId="42" xfId="0" applyFont="1" applyFill="1" applyBorder="1" applyAlignment="1">
      <alignment horizontal="center" vertical="center"/>
    </xf>
    <xf numFmtId="0" fontId="24" fillId="44" borderId="80" xfId="0" applyFont="1" applyFill="1" applyBorder="1" applyAlignment="1">
      <alignment horizontal="center"/>
    </xf>
    <xf numFmtId="0" fontId="24" fillId="44" borderId="45" xfId="0" applyFont="1" applyFill="1" applyBorder="1" applyAlignment="1">
      <alignment horizontal="center"/>
    </xf>
    <xf numFmtId="0" fontId="24" fillId="44" borderId="79" xfId="0" applyFont="1" applyFill="1" applyBorder="1" applyAlignment="1">
      <alignment horizontal="center" vertical="center" wrapText="1"/>
    </xf>
    <xf numFmtId="0" fontId="24" fillId="44" borderId="81" xfId="0" applyFont="1" applyFill="1" applyBorder="1" applyAlignment="1">
      <alignment horizontal="center" vertical="center" wrapText="1"/>
    </xf>
    <xf numFmtId="0" fontId="24" fillId="44" borderId="81" xfId="0" applyFont="1" applyFill="1" applyBorder="1" applyAlignment="1">
      <alignment horizontal="center" vertical="center"/>
    </xf>
    <xf numFmtId="0" fontId="24" fillId="44" borderId="58" xfId="0" applyFont="1" applyFill="1" applyBorder="1" applyAlignment="1">
      <alignment horizontal="center" vertical="center"/>
    </xf>
    <xf numFmtId="0" fontId="24" fillId="44" borderId="80" xfId="0" applyFont="1" applyFill="1" applyBorder="1" applyAlignment="1">
      <alignment horizontal="center" vertical="center"/>
    </xf>
    <xf numFmtId="0" fontId="24" fillId="44" borderId="45" xfId="0" applyFont="1" applyFill="1" applyBorder="1" applyAlignment="1">
      <alignment horizontal="center" vertical="center"/>
    </xf>
    <xf numFmtId="0" fontId="24" fillId="44" borderId="88" xfId="0" applyFont="1" applyFill="1" applyBorder="1" applyAlignment="1">
      <alignment horizontal="center" vertical="center" wrapText="1"/>
    </xf>
    <xf numFmtId="0" fontId="24" fillId="44" borderId="29" xfId="0" applyFont="1" applyFill="1" applyBorder="1" applyAlignment="1">
      <alignment horizontal="center" vertical="center" wrapText="1"/>
    </xf>
    <xf numFmtId="0" fontId="24" fillId="44" borderId="89" xfId="0" applyFont="1" applyFill="1" applyBorder="1" applyAlignment="1">
      <alignment horizontal="center" vertical="center"/>
    </xf>
    <xf numFmtId="0" fontId="24" fillId="44" borderId="37" xfId="0" applyFont="1" applyFill="1" applyBorder="1" applyAlignment="1">
      <alignment horizontal="center" vertical="center"/>
    </xf>
    <xf numFmtId="0" fontId="24" fillId="44" borderId="79" xfId="0" applyFont="1" applyFill="1" applyBorder="1" applyAlignment="1">
      <alignment horizontal="center"/>
    </xf>
    <xf numFmtId="0" fontId="24" fillId="44" borderId="87" xfId="0" applyFont="1" applyFill="1" applyBorder="1" applyAlignment="1">
      <alignment horizontal="center" vertical="center"/>
    </xf>
    <xf numFmtId="0" fontId="24" fillId="44" borderId="50" xfId="0" applyFont="1" applyFill="1" applyBorder="1" applyAlignment="1">
      <alignment horizontal="center" vertical="center"/>
    </xf>
    <xf numFmtId="0" fontId="24" fillId="44" borderId="79" xfId="0" applyFont="1" applyFill="1" applyBorder="1" applyAlignment="1">
      <alignment horizontal="center" wrapText="1"/>
    </xf>
    <xf numFmtId="0" fontId="24" fillId="44" borderId="80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0" fontId="26" fillId="44" borderId="45" xfId="0" applyFont="1" applyFill="1" applyBorder="1" applyAlignment="1">
      <alignment horizontal="center" wrapText="1"/>
    </xf>
    <xf numFmtId="0" fontId="26" fillId="44" borderId="49" xfId="0" applyFont="1" applyFill="1" applyBorder="1" applyAlignment="1">
      <alignment horizontal="center" wrapText="1"/>
    </xf>
    <xf numFmtId="0" fontId="26" fillId="44" borderId="85" xfId="0" applyFont="1" applyFill="1" applyBorder="1" applyAlignment="1">
      <alignment horizontal="center" vertical="center" wrapText="1"/>
    </xf>
    <xf numFmtId="0" fontId="26" fillId="44" borderId="23" xfId="0" applyFont="1" applyFill="1" applyBorder="1" applyAlignment="1">
      <alignment horizontal="center" vertical="center" wrapText="1"/>
    </xf>
    <xf numFmtId="0" fontId="26" fillId="44" borderId="45" xfId="58" applyFont="1" applyFill="1" applyBorder="1" applyAlignment="1">
      <alignment horizontal="center" wrapText="1"/>
      <protection/>
    </xf>
    <xf numFmtId="0" fontId="26" fillId="44" borderId="79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left" vertical="center" wrapText="1"/>
    </xf>
    <xf numFmtId="0" fontId="26" fillId="44" borderId="62" xfId="0" applyFont="1" applyFill="1" applyBorder="1" applyAlignment="1">
      <alignment horizontal="center" wrapText="1"/>
    </xf>
    <xf numFmtId="0" fontId="26" fillId="44" borderId="42" xfId="0" applyFont="1" applyFill="1" applyBorder="1" applyAlignment="1">
      <alignment horizontal="center" wrapText="1"/>
    </xf>
    <xf numFmtId="0" fontId="26" fillId="44" borderId="78" xfId="0" applyFont="1" applyFill="1" applyBorder="1" applyAlignment="1">
      <alignment horizontal="center" wrapText="1"/>
    </xf>
    <xf numFmtId="0" fontId="26" fillId="44" borderId="51" xfId="0" applyFont="1" applyFill="1" applyBorder="1" applyAlignment="1">
      <alignment horizontal="center" wrapText="1"/>
    </xf>
    <xf numFmtId="0" fontId="26" fillId="44" borderId="45" xfId="0" applyFont="1" applyFill="1" applyBorder="1" applyAlignment="1">
      <alignment horizontal="center"/>
    </xf>
    <xf numFmtId="0" fontId="26" fillId="44" borderId="81" xfId="0" applyFont="1" applyFill="1" applyBorder="1" applyAlignment="1">
      <alignment horizontal="center" wrapText="1"/>
    </xf>
    <xf numFmtId="0" fontId="26" fillId="44" borderId="58" xfId="0" applyFont="1" applyFill="1" applyBorder="1" applyAlignment="1">
      <alignment horizontal="center" wrapText="1"/>
    </xf>
    <xf numFmtId="0" fontId="26" fillId="44" borderId="62" xfId="0" applyFont="1" applyFill="1" applyBorder="1" applyAlignment="1">
      <alignment horizontal="center"/>
    </xf>
    <xf numFmtId="0" fontId="26" fillId="44" borderId="42" xfId="0" applyFont="1" applyFill="1" applyBorder="1" applyAlignment="1">
      <alignment horizontal="center"/>
    </xf>
    <xf numFmtId="0" fontId="24" fillId="45" borderId="62" xfId="0" applyFont="1" applyFill="1" applyBorder="1" applyAlignment="1">
      <alignment horizontal="center" vertical="center"/>
    </xf>
    <xf numFmtId="0" fontId="24" fillId="45" borderId="42" xfId="0" applyFont="1" applyFill="1" applyBorder="1" applyAlignment="1">
      <alignment horizontal="center" vertical="center"/>
    </xf>
    <xf numFmtId="0" fontId="24" fillId="45" borderId="80" xfId="0" applyFont="1" applyFill="1" applyBorder="1" applyAlignment="1">
      <alignment horizontal="center"/>
    </xf>
    <xf numFmtId="0" fontId="24" fillId="45" borderId="45" xfId="0" applyFont="1" applyFill="1" applyBorder="1" applyAlignment="1">
      <alignment horizontal="center"/>
    </xf>
    <xf numFmtId="0" fontId="24" fillId="45" borderId="79" xfId="0" applyFont="1" applyFill="1" applyBorder="1" applyAlignment="1">
      <alignment horizontal="center" vertical="center" wrapText="1"/>
    </xf>
    <xf numFmtId="0" fontId="24" fillId="45" borderId="81" xfId="0" applyFont="1" applyFill="1" applyBorder="1" applyAlignment="1">
      <alignment horizontal="center" vertical="center" wrapText="1"/>
    </xf>
    <xf numFmtId="0" fontId="24" fillId="45" borderId="81" xfId="0" applyFont="1" applyFill="1" applyBorder="1" applyAlignment="1">
      <alignment horizontal="center" vertical="center"/>
    </xf>
    <xf numFmtId="0" fontId="24" fillId="45" borderId="58" xfId="0" applyFont="1" applyFill="1" applyBorder="1" applyAlignment="1">
      <alignment horizontal="center" vertical="center"/>
    </xf>
    <xf numFmtId="0" fontId="24" fillId="45" borderId="85" xfId="0" applyFont="1" applyFill="1" applyBorder="1" applyAlignment="1">
      <alignment horizontal="center" vertical="center"/>
    </xf>
    <xf numFmtId="0" fontId="24" fillId="45" borderId="23" xfId="0" applyFont="1" applyFill="1" applyBorder="1" applyAlignment="1">
      <alignment horizontal="center" vertical="center"/>
    </xf>
    <xf numFmtId="0" fontId="24" fillId="45" borderId="86" xfId="0" applyFont="1" applyFill="1" applyBorder="1" applyAlignment="1">
      <alignment horizontal="center" vertical="center"/>
    </xf>
    <xf numFmtId="0" fontId="24" fillId="45" borderId="80" xfId="0" applyFont="1" applyFill="1" applyBorder="1" applyAlignment="1">
      <alignment horizontal="center" vertical="center"/>
    </xf>
    <xf numFmtId="0" fontId="24" fillId="45" borderId="79" xfId="0" applyFont="1" applyFill="1" applyBorder="1" applyAlignment="1">
      <alignment horizontal="center" vertical="center"/>
    </xf>
    <xf numFmtId="0" fontId="24" fillId="45" borderId="88" xfId="0" applyFont="1" applyFill="1" applyBorder="1" applyAlignment="1">
      <alignment horizontal="center" vertical="center" wrapText="1"/>
    </xf>
    <xf numFmtId="0" fontId="24" fillId="45" borderId="29" xfId="0" applyFont="1" applyFill="1" applyBorder="1" applyAlignment="1">
      <alignment horizontal="center" vertical="center" wrapText="1"/>
    </xf>
    <xf numFmtId="0" fontId="24" fillId="45" borderId="84" xfId="0" applyFont="1" applyFill="1" applyBorder="1" applyAlignment="1">
      <alignment horizontal="center" vertical="center"/>
    </xf>
    <xf numFmtId="0" fontId="24" fillId="45" borderId="79" xfId="0" applyFont="1" applyFill="1" applyBorder="1" applyAlignment="1">
      <alignment horizontal="center" wrapText="1"/>
    </xf>
    <xf numFmtId="0" fontId="24" fillId="45" borderId="80" xfId="0" applyFont="1" applyFill="1" applyBorder="1" applyAlignment="1">
      <alignment horizontal="center" wrapText="1"/>
    </xf>
    <xf numFmtId="0" fontId="26" fillId="45" borderId="85" xfId="0" applyFont="1" applyFill="1" applyBorder="1" applyAlignment="1">
      <alignment horizontal="center" vertical="center" wrapText="1"/>
    </xf>
    <xf numFmtId="0" fontId="26" fillId="45" borderId="23" xfId="0" applyFont="1" applyFill="1" applyBorder="1" applyAlignment="1">
      <alignment horizontal="center" vertical="center" wrapText="1"/>
    </xf>
    <xf numFmtId="0" fontId="26" fillId="45" borderId="45" xfId="0" applyFont="1" applyFill="1" applyBorder="1" applyAlignment="1">
      <alignment horizontal="center" wrapText="1"/>
    </xf>
    <xf numFmtId="0" fontId="26" fillId="45" borderId="45" xfId="58" applyFont="1" applyFill="1" applyBorder="1" applyAlignment="1">
      <alignment horizontal="center" wrapText="1"/>
      <protection/>
    </xf>
    <xf numFmtId="0" fontId="26" fillId="45" borderId="49" xfId="0" applyFont="1" applyFill="1" applyBorder="1" applyAlignment="1">
      <alignment horizontal="center" wrapText="1"/>
    </xf>
    <xf numFmtId="0" fontId="26" fillId="45" borderId="79" xfId="0" applyFont="1" applyFill="1" applyBorder="1" applyAlignment="1">
      <alignment horizontal="center" wrapText="1"/>
    </xf>
    <xf numFmtId="0" fontId="26" fillId="45" borderId="62" xfId="0" applyFont="1" applyFill="1" applyBorder="1" applyAlignment="1">
      <alignment horizontal="center" wrapText="1"/>
    </xf>
    <xf numFmtId="0" fontId="26" fillId="45" borderId="42" xfId="0" applyFont="1" applyFill="1" applyBorder="1" applyAlignment="1">
      <alignment horizontal="center" wrapText="1"/>
    </xf>
    <xf numFmtId="0" fontId="26" fillId="45" borderId="78" xfId="0" applyFont="1" applyFill="1" applyBorder="1" applyAlignment="1">
      <alignment horizontal="center" wrapText="1"/>
    </xf>
    <xf numFmtId="0" fontId="26" fillId="45" borderId="51" xfId="0" applyFont="1" applyFill="1" applyBorder="1" applyAlignment="1">
      <alignment horizontal="center" wrapText="1"/>
    </xf>
    <xf numFmtId="0" fontId="26" fillId="45" borderId="45" xfId="0" applyFont="1" applyFill="1" applyBorder="1" applyAlignment="1">
      <alignment horizontal="center"/>
    </xf>
    <xf numFmtId="0" fontId="26" fillId="45" borderId="81" xfId="0" applyFont="1" applyFill="1" applyBorder="1" applyAlignment="1">
      <alignment horizontal="center" wrapText="1"/>
    </xf>
    <xf numFmtId="0" fontId="26" fillId="45" borderId="58" xfId="0" applyFont="1" applyFill="1" applyBorder="1" applyAlignment="1">
      <alignment horizontal="center" wrapText="1"/>
    </xf>
    <xf numFmtId="0" fontId="26" fillId="45" borderId="62" xfId="0" applyFont="1" applyFill="1" applyBorder="1" applyAlignment="1">
      <alignment horizontal="center"/>
    </xf>
    <xf numFmtId="0" fontId="26" fillId="45" borderId="42" xfId="0" applyFont="1" applyFill="1" applyBorder="1" applyAlignment="1">
      <alignment horizontal="center"/>
    </xf>
    <xf numFmtId="0" fontId="71" fillId="40" borderId="11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horizontal="center" wrapText="1"/>
    </xf>
    <xf numFmtId="0" fontId="71" fillId="40" borderId="11" xfId="0" applyFont="1" applyFill="1" applyBorder="1" applyAlignment="1">
      <alignment horizontal="center" vertical="center" wrapText="1"/>
    </xf>
    <xf numFmtId="0" fontId="71" fillId="40" borderId="45" xfId="0" applyFont="1" applyFill="1" applyBorder="1" applyAlignment="1">
      <alignment horizontal="center" wrapText="1"/>
    </xf>
    <xf numFmtId="0" fontId="71" fillId="40" borderId="49" xfId="0" applyFont="1" applyFill="1" applyBorder="1" applyAlignment="1">
      <alignment horizontal="center" vertical="center"/>
    </xf>
    <xf numFmtId="0" fontId="71" fillId="40" borderId="27" xfId="0" applyFont="1" applyFill="1" applyBorder="1" applyAlignment="1">
      <alignment horizontal="center" vertical="center"/>
    </xf>
    <xf numFmtId="0" fontId="71" fillId="40" borderId="78" xfId="0" applyFont="1" applyFill="1" applyBorder="1" applyAlignment="1">
      <alignment horizontal="center" vertical="center"/>
    </xf>
    <xf numFmtId="0" fontId="71" fillId="40" borderId="30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horizontal="center"/>
    </xf>
    <xf numFmtId="0" fontId="0" fillId="0" borderId="11" xfId="60" applyBorder="1">
      <alignment/>
      <protection/>
    </xf>
    <xf numFmtId="0" fontId="0" fillId="0" borderId="41" xfId="58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07-08 - Report for EDU - workforce diversity data - Training,Disc &amp; Grievance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Workforce Diversity Data 2010 submission" xfId="62"/>
    <cellStyle name="Normal_Workforce Diversity Data 2010 submissio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27"/>
  <sheetViews>
    <sheetView showGridLines="0" zoomScalePageLayoutView="0" workbookViewId="0" topLeftCell="A1">
      <selection activeCell="K27" sqref="K27"/>
    </sheetView>
  </sheetViews>
  <sheetFormatPr defaultColWidth="9.140625" defaultRowHeight="12.75"/>
  <cols>
    <col min="1" max="1" width="12.140625" style="1" customWidth="1"/>
    <col min="2" max="2" width="15.140625" style="31" customWidth="1"/>
    <col min="3" max="3" width="9.140625" style="2" customWidth="1"/>
    <col min="4" max="9" width="9.140625" style="1" customWidth="1"/>
    <col min="10" max="10" width="47.57421875" style="1" customWidth="1"/>
    <col min="11" max="16384" width="9.140625" style="1" customWidth="1"/>
  </cols>
  <sheetData>
    <row r="1" spans="1:9" s="23" customFormat="1" ht="23.25">
      <c r="A1" s="21" t="s">
        <v>0</v>
      </c>
      <c r="B1" s="20"/>
      <c r="C1" s="20"/>
      <c r="D1" s="20"/>
      <c r="E1" s="20"/>
      <c r="F1" s="20"/>
      <c r="G1" s="20"/>
      <c r="H1" s="20"/>
      <c r="I1" s="22"/>
    </row>
    <row r="2" s="22" customFormat="1" ht="23.25"/>
    <row r="3" spans="1:9" s="23" customFormat="1" ht="23.25">
      <c r="A3" s="21" t="s">
        <v>228</v>
      </c>
      <c r="B3" s="20"/>
      <c r="C3" s="20"/>
      <c r="D3" s="20"/>
      <c r="E3" s="20"/>
      <c r="F3" s="20"/>
      <c r="G3" s="20"/>
      <c r="H3" s="20"/>
      <c r="I3" s="22"/>
    </row>
    <row r="4" s="2" customFormat="1" ht="18"/>
    <row r="5" spans="1:3" s="2" customFormat="1" ht="18" customHeight="1">
      <c r="A5" s="49" t="s">
        <v>1</v>
      </c>
      <c r="C5" s="24"/>
    </row>
    <row r="6" s="34" customFormat="1" ht="25.5" customHeight="1"/>
    <row r="7" spans="1:9" s="34" customFormat="1" ht="15.75">
      <c r="A7" s="47">
        <v>1</v>
      </c>
      <c r="B7" s="509" t="s">
        <v>12</v>
      </c>
      <c r="C7" s="509"/>
      <c r="D7" s="509"/>
      <c r="E7" s="509"/>
      <c r="F7" s="509"/>
      <c r="G7" s="509"/>
      <c r="H7" s="67"/>
      <c r="I7" s="67"/>
    </row>
    <row r="8" spans="1:9" s="34" customFormat="1" ht="15">
      <c r="A8" s="47"/>
      <c r="B8" s="67"/>
      <c r="C8" s="67"/>
      <c r="D8" s="67"/>
      <c r="E8" s="67"/>
      <c r="F8" s="67"/>
      <c r="G8" s="67"/>
      <c r="H8" s="67"/>
      <c r="I8" s="67"/>
    </row>
    <row r="9" spans="1:9" s="34" customFormat="1" ht="15.75">
      <c r="A9" s="47">
        <v>2</v>
      </c>
      <c r="B9" s="70" t="s">
        <v>13</v>
      </c>
      <c r="C9" s="70"/>
      <c r="D9" s="70"/>
      <c r="E9" s="70"/>
      <c r="F9" s="71"/>
      <c r="G9" s="71"/>
      <c r="H9" s="67"/>
      <c r="I9" s="67"/>
    </row>
    <row r="10" spans="1:9" s="34" customFormat="1" ht="15">
      <c r="A10" s="47"/>
      <c r="B10" s="67"/>
      <c r="C10" s="67"/>
      <c r="D10" s="67"/>
      <c r="E10" s="67"/>
      <c r="F10" s="67"/>
      <c r="G10" s="67"/>
      <c r="H10" s="67"/>
      <c r="I10" s="67"/>
    </row>
    <row r="11" spans="1:9" s="34" customFormat="1" ht="15.75">
      <c r="A11" s="47">
        <v>3</v>
      </c>
      <c r="B11" s="70" t="s">
        <v>14</v>
      </c>
      <c r="C11" s="70"/>
      <c r="D11" s="70"/>
      <c r="E11" s="70"/>
      <c r="F11" s="71"/>
      <c r="G11" s="71"/>
      <c r="H11" s="67"/>
      <c r="I11" s="67"/>
    </row>
    <row r="12" spans="1:9" s="34" customFormat="1" ht="15">
      <c r="A12" s="47"/>
      <c r="B12" s="67"/>
      <c r="C12" s="67"/>
      <c r="D12" s="67"/>
      <c r="E12" s="67"/>
      <c r="F12" s="67"/>
      <c r="G12" s="67"/>
      <c r="H12" s="67"/>
      <c r="I12" s="67"/>
    </row>
    <row r="13" spans="1:9" s="34" customFormat="1" ht="15.75">
      <c r="A13" s="47">
        <v>4</v>
      </c>
      <c r="B13" s="70" t="s">
        <v>140</v>
      </c>
      <c r="C13" s="70"/>
      <c r="D13" s="70"/>
      <c r="E13" s="70"/>
      <c r="F13" s="71"/>
      <c r="G13" s="71"/>
      <c r="H13" s="67"/>
      <c r="I13" s="67"/>
    </row>
    <row r="14" spans="1:9" s="34" customFormat="1" ht="15">
      <c r="A14" s="47"/>
      <c r="B14" s="67"/>
      <c r="C14" s="67"/>
      <c r="D14" s="67"/>
      <c r="E14" s="67"/>
      <c r="F14" s="67"/>
      <c r="G14" s="67"/>
      <c r="H14" s="67"/>
      <c r="I14" s="67"/>
    </row>
    <row r="15" spans="1:9" s="34" customFormat="1" ht="15.75">
      <c r="A15" s="47">
        <v>5</v>
      </c>
      <c r="B15" s="509" t="s">
        <v>32</v>
      </c>
      <c r="C15" s="509"/>
      <c r="D15" s="509"/>
      <c r="E15" s="509"/>
      <c r="F15" s="509"/>
      <c r="G15" s="509"/>
      <c r="H15" s="509"/>
      <c r="I15" s="67"/>
    </row>
    <row r="16" spans="1:9" s="34" customFormat="1" ht="15">
      <c r="A16" s="47"/>
      <c r="B16" s="67"/>
      <c r="C16" s="67"/>
      <c r="D16" s="67"/>
      <c r="E16" s="67"/>
      <c r="F16" s="67"/>
      <c r="G16" s="67"/>
      <c r="H16" s="67"/>
      <c r="I16" s="67"/>
    </row>
    <row r="17" spans="1:9" s="34" customFormat="1" ht="15.75">
      <c r="A17" s="47">
        <v>6</v>
      </c>
      <c r="B17" s="70" t="s">
        <v>33</v>
      </c>
      <c r="C17" s="70"/>
      <c r="D17" s="70"/>
      <c r="E17" s="70"/>
      <c r="F17" s="71"/>
      <c r="G17" s="71"/>
      <c r="H17" s="71"/>
      <c r="I17" s="67"/>
    </row>
    <row r="18" spans="1:9" s="34" customFormat="1" ht="15">
      <c r="A18" s="47"/>
      <c r="B18" s="68"/>
      <c r="C18" s="68"/>
      <c r="D18" s="68"/>
      <c r="E18" s="68"/>
      <c r="F18" s="68"/>
      <c r="G18" s="68"/>
      <c r="H18" s="68"/>
      <c r="I18" s="67"/>
    </row>
    <row r="19" spans="1:9" s="34" customFormat="1" ht="15.75">
      <c r="A19" s="47">
        <v>7</v>
      </c>
      <c r="B19" s="70" t="s">
        <v>15</v>
      </c>
      <c r="C19" s="70"/>
      <c r="D19" s="70"/>
      <c r="E19" s="70"/>
      <c r="F19" s="71"/>
      <c r="G19" s="68"/>
      <c r="H19" s="68"/>
      <c r="I19" s="67"/>
    </row>
    <row r="20" spans="1:9" s="34" customFormat="1" ht="15">
      <c r="A20" s="47"/>
      <c r="B20" s="68"/>
      <c r="C20" s="68"/>
      <c r="D20" s="68"/>
      <c r="E20" s="68"/>
      <c r="F20" s="68"/>
      <c r="G20" s="68"/>
      <c r="H20" s="68"/>
      <c r="I20" s="67"/>
    </row>
    <row r="21" spans="1:9" s="34" customFormat="1" ht="15.75">
      <c r="A21" s="47">
        <v>8</v>
      </c>
      <c r="B21" s="70" t="s">
        <v>16</v>
      </c>
      <c r="C21" s="70"/>
      <c r="D21" s="70"/>
      <c r="E21" s="70"/>
      <c r="F21" s="71"/>
      <c r="G21" s="68"/>
      <c r="H21" s="68"/>
      <c r="I21" s="67"/>
    </row>
    <row r="22" spans="1:9" s="34" customFormat="1" ht="15">
      <c r="A22" s="47"/>
      <c r="B22" s="68"/>
      <c r="C22" s="68"/>
      <c r="D22" s="68"/>
      <c r="E22" s="68"/>
      <c r="F22" s="68"/>
      <c r="G22" s="68"/>
      <c r="H22" s="68"/>
      <c r="I22" s="67"/>
    </row>
    <row r="23" spans="1:9" s="34" customFormat="1" ht="15.75">
      <c r="A23" s="47">
        <v>9</v>
      </c>
      <c r="B23" s="70" t="s">
        <v>17</v>
      </c>
      <c r="C23" s="70"/>
      <c r="D23" s="70"/>
      <c r="E23" s="70"/>
      <c r="F23" s="70"/>
      <c r="G23" s="68"/>
      <c r="H23" s="68"/>
      <c r="I23" s="67"/>
    </row>
    <row r="24" spans="1:9" s="34" customFormat="1" ht="15">
      <c r="A24" s="47"/>
      <c r="B24" s="68"/>
      <c r="C24" s="68"/>
      <c r="D24" s="68"/>
      <c r="E24" s="68"/>
      <c r="F24" s="68"/>
      <c r="G24" s="68"/>
      <c r="H24" s="68"/>
      <c r="I24" s="67"/>
    </row>
    <row r="25" spans="1:9" s="34" customFormat="1" ht="15.75">
      <c r="A25" s="47">
        <v>10</v>
      </c>
      <c r="B25" s="70" t="s">
        <v>139</v>
      </c>
      <c r="C25" s="70"/>
      <c r="D25" s="70"/>
      <c r="E25" s="72"/>
      <c r="F25" s="70"/>
      <c r="G25" s="68"/>
      <c r="H25" s="68"/>
      <c r="I25" s="67"/>
    </row>
    <row r="26" spans="1:9" s="34" customFormat="1" ht="15">
      <c r="A26" s="47"/>
      <c r="B26" s="68"/>
      <c r="C26" s="68"/>
      <c r="D26" s="68"/>
      <c r="E26" s="68"/>
      <c r="F26" s="68"/>
      <c r="G26" s="68"/>
      <c r="H26" s="68"/>
      <c r="I26" s="67"/>
    </row>
    <row r="27" spans="1:9" s="34" customFormat="1" ht="15.75">
      <c r="A27" s="47">
        <v>11</v>
      </c>
      <c r="B27" s="70" t="s">
        <v>75</v>
      </c>
      <c r="C27" s="70"/>
      <c r="D27" s="70"/>
      <c r="E27" s="70"/>
      <c r="F27" s="70"/>
      <c r="G27" s="68"/>
      <c r="H27" s="68"/>
      <c r="I27" s="67"/>
    </row>
    <row r="28" spans="1:9" s="34" customFormat="1" ht="15">
      <c r="A28" s="47"/>
      <c r="B28" s="68"/>
      <c r="C28" s="68"/>
      <c r="D28" s="68"/>
      <c r="E28" s="68"/>
      <c r="F28" s="68"/>
      <c r="G28" s="68"/>
      <c r="H28" s="68"/>
      <c r="I28" s="67"/>
    </row>
    <row r="29" spans="1:9" s="34" customFormat="1" ht="15.75">
      <c r="A29" s="47">
        <v>12</v>
      </c>
      <c r="B29" s="70" t="s">
        <v>76</v>
      </c>
      <c r="C29" s="70"/>
      <c r="D29" s="70"/>
      <c r="E29" s="70"/>
      <c r="F29" s="70"/>
      <c r="G29" s="68"/>
      <c r="H29" s="68"/>
      <c r="I29" s="67"/>
    </row>
    <row r="30" spans="1:9" s="34" customFormat="1" ht="15">
      <c r="A30" s="47"/>
      <c r="B30" s="68"/>
      <c r="C30" s="68"/>
      <c r="D30" s="68"/>
      <c r="E30" s="68"/>
      <c r="F30" s="68"/>
      <c r="G30" s="68"/>
      <c r="H30" s="68"/>
      <c r="I30" s="67"/>
    </row>
    <row r="31" spans="1:9" s="34" customFormat="1" ht="19.5" customHeight="1">
      <c r="A31" s="47">
        <v>13</v>
      </c>
      <c r="B31" s="509" t="s">
        <v>18</v>
      </c>
      <c r="C31" s="509"/>
      <c r="D31" s="509"/>
      <c r="E31" s="509"/>
      <c r="F31" s="509"/>
      <c r="G31" s="509"/>
      <c r="H31" s="509"/>
      <c r="I31" s="509"/>
    </row>
    <row r="32" spans="1:9" s="34" customFormat="1" ht="19.5" customHeight="1">
      <c r="A32" s="47"/>
      <c r="B32" s="67"/>
      <c r="C32" s="67"/>
      <c r="D32" s="67"/>
      <c r="E32" s="67"/>
      <c r="F32" s="67"/>
      <c r="G32" s="67"/>
      <c r="H32" s="67"/>
      <c r="I32" s="67"/>
    </row>
    <row r="33" spans="1:9" s="34" customFormat="1" ht="19.5" customHeight="1">
      <c r="A33" s="47">
        <v>14</v>
      </c>
      <c r="B33" s="509" t="s">
        <v>19</v>
      </c>
      <c r="C33" s="509"/>
      <c r="D33" s="509"/>
      <c r="E33" s="509"/>
      <c r="F33" s="509"/>
      <c r="G33" s="509"/>
      <c r="H33" s="509"/>
      <c r="I33" s="509"/>
    </row>
    <row r="34" spans="1:9" s="34" customFormat="1" ht="19.5" customHeight="1">
      <c r="A34" s="47"/>
      <c r="B34" s="67"/>
      <c r="C34" s="67"/>
      <c r="D34" s="67"/>
      <c r="E34" s="67"/>
      <c r="F34" s="67"/>
      <c r="G34" s="67"/>
      <c r="H34" s="67"/>
      <c r="I34" s="67"/>
    </row>
    <row r="35" spans="1:9" s="34" customFormat="1" ht="19.5" customHeight="1">
      <c r="A35" s="48">
        <v>15</v>
      </c>
      <c r="B35" s="509" t="s">
        <v>29</v>
      </c>
      <c r="C35" s="509"/>
      <c r="D35" s="509"/>
      <c r="E35" s="509"/>
      <c r="F35" s="509"/>
      <c r="G35" s="509"/>
      <c r="H35" s="509"/>
      <c r="I35" s="509"/>
    </row>
    <row r="36" spans="1:9" s="34" customFormat="1" ht="19.5" customHeight="1">
      <c r="A36" s="47"/>
      <c r="B36" s="68"/>
      <c r="C36" s="68"/>
      <c r="D36" s="68"/>
      <c r="E36" s="68"/>
      <c r="F36" s="68"/>
      <c r="G36" s="68"/>
      <c r="H36" s="68"/>
      <c r="I36" s="68"/>
    </row>
    <row r="37" spans="1:9" s="34" customFormat="1" ht="19.5" customHeight="1">
      <c r="A37" s="47">
        <v>16</v>
      </c>
      <c r="B37" s="509" t="s">
        <v>141</v>
      </c>
      <c r="C37" s="509"/>
      <c r="D37" s="509"/>
      <c r="E37" s="509"/>
      <c r="F37" s="509"/>
      <c r="G37" s="509"/>
      <c r="H37" s="509"/>
      <c r="I37" s="509"/>
    </row>
    <row r="38" spans="1:9" s="34" customFormat="1" ht="19.5" customHeight="1">
      <c r="A38" s="47"/>
      <c r="B38" s="68"/>
      <c r="C38" s="68"/>
      <c r="D38" s="68"/>
      <c r="E38" s="68"/>
      <c r="F38" s="68"/>
      <c r="G38" s="68"/>
      <c r="H38" s="68"/>
      <c r="I38" s="68"/>
    </row>
    <row r="39" spans="1:9" s="34" customFormat="1" ht="19.5" customHeight="1">
      <c r="A39" s="47">
        <v>17</v>
      </c>
      <c r="B39" s="509" t="s">
        <v>34</v>
      </c>
      <c r="C39" s="509"/>
      <c r="D39" s="509"/>
      <c r="E39" s="509"/>
      <c r="F39" s="509"/>
      <c r="G39" s="509"/>
      <c r="H39" s="509"/>
      <c r="I39" s="509"/>
    </row>
    <row r="40" spans="1:9" s="34" customFormat="1" ht="19.5" customHeight="1">
      <c r="A40" s="47"/>
      <c r="B40" s="68"/>
      <c r="C40" s="68"/>
      <c r="D40" s="68"/>
      <c r="E40" s="68"/>
      <c r="F40" s="68"/>
      <c r="G40" s="68"/>
      <c r="H40" s="68"/>
      <c r="I40" s="68"/>
    </row>
    <row r="41" spans="1:9" s="34" customFormat="1" ht="19.5" customHeight="1">
      <c r="A41" s="47">
        <v>18</v>
      </c>
      <c r="B41" s="509" t="s">
        <v>35</v>
      </c>
      <c r="C41" s="509"/>
      <c r="D41" s="509"/>
      <c r="E41" s="509"/>
      <c r="F41" s="509"/>
      <c r="G41" s="509"/>
      <c r="H41" s="509"/>
      <c r="I41" s="509"/>
    </row>
    <row r="42" spans="1:9" s="34" customFormat="1" ht="19.5" customHeight="1">
      <c r="A42" s="47"/>
      <c r="B42" s="67"/>
      <c r="C42" s="67"/>
      <c r="D42" s="67"/>
      <c r="E42" s="67"/>
      <c r="F42" s="67"/>
      <c r="G42" s="67"/>
      <c r="H42" s="67"/>
      <c r="I42" s="67"/>
    </row>
    <row r="43" spans="1:9" s="34" customFormat="1" ht="19.5" customHeight="1">
      <c r="A43" s="47">
        <v>19</v>
      </c>
      <c r="B43" s="509" t="s">
        <v>20</v>
      </c>
      <c r="C43" s="509"/>
      <c r="D43" s="509"/>
      <c r="E43" s="509"/>
      <c r="F43" s="509"/>
      <c r="G43" s="509"/>
      <c r="H43" s="509"/>
      <c r="I43" s="509"/>
    </row>
    <row r="44" spans="1:9" s="34" customFormat="1" ht="19.5" customHeight="1">
      <c r="A44" s="47"/>
      <c r="B44" s="67"/>
      <c r="C44" s="67"/>
      <c r="D44" s="67"/>
      <c r="E44" s="67"/>
      <c r="F44" s="67"/>
      <c r="G44" s="67"/>
      <c r="H44" s="67"/>
      <c r="I44" s="67"/>
    </row>
    <row r="45" spans="1:9" s="34" customFormat="1" ht="19.5" customHeight="1">
      <c r="A45" s="47">
        <v>20</v>
      </c>
      <c r="B45" s="509" t="s">
        <v>21</v>
      </c>
      <c r="C45" s="509"/>
      <c r="D45" s="509"/>
      <c r="E45" s="509"/>
      <c r="F45" s="509"/>
      <c r="G45" s="509"/>
      <c r="H45" s="509"/>
      <c r="I45" s="509"/>
    </row>
    <row r="46" spans="1:9" s="34" customFormat="1" ht="19.5" customHeight="1">
      <c r="A46" s="47"/>
      <c r="B46" s="67"/>
      <c r="C46" s="67"/>
      <c r="D46" s="67"/>
      <c r="E46" s="67"/>
      <c r="F46" s="67"/>
      <c r="G46" s="67"/>
      <c r="H46" s="67"/>
      <c r="I46" s="67"/>
    </row>
    <row r="47" spans="1:9" s="34" customFormat="1" ht="19.5" customHeight="1">
      <c r="A47" s="47">
        <v>21</v>
      </c>
      <c r="B47" s="509" t="s">
        <v>22</v>
      </c>
      <c r="C47" s="509"/>
      <c r="D47" s="509"/>
      <c r="E47" s="509"/>
      <c r="F47" s="509"/>
      <c r="G47" s="509"/>
      <c r="H47" s="509"/>
      <c r="I47" s="509"/>
    </row>
    <row r="48" spans="1:9" s="34" customFormat="1" ht="19.5" customHeight="1">
      <c r="A48" s="47"/>
      <c r="B48" s="67"/>
      <c r="C48" s="67"/>
      <c r="D48" s="67"/>
      <c r="E48" s="67"/>
      <c r="F48" s="67"/>
      <c r="G48" s="67"/>
      <c r="H48" s="67"/>
      <c r="I48" s="67"/>
    </row>
    <row r="49" spans="1:9" s="34" customFormat="1" ht="19.5" customHeight="1">
      <c r="A49" s="47">
        <v>22</v>
      </c>
      <c r="B49" s="509" t="s">
        <v>142</v>
      </c>
      <c r="C49" s="509"/>
      <c r="D49" s="509"/>
      <c r="E49" s="509"/>
      <c r="F49" s="509"/>
      <c r="G49" s="509"/>
      <c r="H49" s="509"/>
      <c r="I49" s="509"/>
    </row>
    <row r="50" spans="1:9" s="34" customFormat="1" ht="19.5" customHeight="1">
      <c r="A50" s="47"/>
      <c r="B50" s="67"/>
      <c r="C50" s="67"/>
      <c r="D50" s="67"/>
      <c r="E50" s="67"/>
      <c r="F50" s="67"/>
      <c r="G50" s="67"/>
      <c r="H50" s="67"/>
      <c r="I50" s="67"/>
    </row>
    <row r="51" spans="1:9" s="34" customFormat="1" ht="19.5" customHeight="1">
      <c r="A51" s="47">
        <v>23</v>
      </c>
      <c r="B51" s="509" t="s">
        <v>77</v>
      </c>
      <c r="C51" s="509"/>
      <c r="D51" s="509"/>
      <c r="E51" s="509"/>
      <c r="F51" s="509"/>
      <c r="G51" s="509"/>
      <c r="H51" s="509"/>
      <c r="I51" s="509"/>
    </row>
    <row r="52" spans="1:9" s="34" customFormat="1" ht="19.5" customHeight="1">
      <c r="A52" s="47"/>
      <c r="B52" s="67"/>
      <c r="C52" s="67"/>
      <c r="D52" s="67"/>
      <c r="E52" s="67"/>
      <c r="F52" s="67"/>
      <c r="G52" s="67"/>
      <c r="H52" s="67"/>
      <c r="I52" s="67"/>
    </row>
    <row r="53" spans="1:9" s="34" customFormat="1" ht="19.5" customHeight="1">
      <c r="A53" s="47">
        <v>24</v>
      </c>
      <c r="B53" s="509" t="s">
        <v>78</v>
      </c>
      <c r="C53" s="509"/>
      <c r="D53" s="509"/>
      <c r="E53" s="509"/>
      <c r="F53" s="509"/>
      <c r="G53" s="509"/>
      <c r="H53" s="509"/>
      <c r="I53" s="509"/>
    </row>
    <row r="54" spans="1:9" s="34" customFormat="1" ht="19.5" customHeight="1">
      <c r="A54" s="47"/>
      <c r="B54" s="68"/>
      <c r="C54" s="68"/>
      <c r="D54" s="68"/>
      <c r="E54" s="68"/>
      <c r="F54" s="68"/>
      <c r="G54" s="68"/>
      <c r="H54" s="68"/>
      <c r="I54" s="68"/>
    </row>
    <row r="55" spans="1:9" s="34" customFormat="1" ht="19.5" customHeight="1">
      <c r="A55" s="47">
        <v>25</v>
      </c>
      <c r="B55" s="509" t="s">
        <v>23</v>
      </c>
      <c r="C55" s="509"/>
      <c r="D55" s="509"/>
      <c r="E55" s="509"/>
      <c r="F55" s="509"/>
      <c r="G55" s="509"/>
      <c r="H55" s="509"/>
      <c r="I55" s="509"/>
    </row>
    <row r="56" spans="1:9" s="34" customFormat="1" ht="19.5" customHeight="1">
      <c r="A56" s="47"/>
      <c r="B56" s="67"/>
      <c r="C56" s="67"/>
      <c r="D56" s="67"/>
      <c r="E56" s="67"/>
      <c r="F56" s="67"/>
      <c r="G56" s="67"/>
      <c r="H56" s="67"/>
      <c r="I56" s="67"/>
    </row>
    <row r="57" spans="1:9" s="34" customFormat="1" ht="19.5" customHeight="1">
      <c r="A57" s="47">
        <v>26</v>
      </c>
      <c r="B57" s="509" t="s">
        <v>24</v>
      </c>
      <c r="C57" s="509"/>
      <c r="D57" s="509"/>
      <c r="E57" s="509"/>
      <c r="F57" s="509"/>
      <c r="G57" s="509"/>
      <c r="H57" s="509"/>
      <c r="I57" s="509"/>
    </row>
    <row r="58" spans="1:9" s="34" customFormat="1" ht="19.5" customHeight="1">
      <c r="A58" s="47"/>
      <c r="B58" s="67"/>
      <c r="C58" s="67"/>
      <c r="D58" s="67"/>
      <c r="E58" s="67"/>
      <c r="F58" s="67"/>
      <c r="G58" s="67"/>
      <c r="H58" s="67"/>
      <c r="I58" s="67"/>
    </row>
    <row r="59" spans="1:9" s="34" customFormat="1" ht="19.5" customHeight="1">
      <c r="A59" s="47">
        <v>27</v>
      </c>
      <c r="B59" s="509" t="s">
        <v>25</v>
      </c>
      <c r="C59" s="509"/>
      <c r="D59" s="509"/>
      <c r="E59" s="509"/>
      <c r="F59" s="509"/>
      <c r="G59" s="509"/>
      <c r="H59" s="509"/>
      <c r="I59" s="509"/>
    </row>
    <row r="60" spans="1:9" s="34" customFormat="1" ht="15">
      <c r="A60" s="47"/>
      <c r="B60" s="67"/>
      <c r="C60" s="67"/>
      <c r="D60" s="67"/>
      <c r="E60" s="67"/>
      <c r="F60" s="67"/>
      <c r="G60" s="67"/>
      <c r="H60" s="67"/>
      <c r="I60" s="67"/>
    </row>
    <row r="61" spans="1:9" s="34" customFormat="1" ht="19.5" customHeight="1">
      <c r="A61" s="47">
        <v>28</v>
      </c>
      <c r="B61" s="509" t="s">
        <v>143</v>
      </c>
      <c r="C61" s="509"/>
      <c r="D61" s="509"/>
      <c r="E61" s="509"/>
      <c r="F61" s="509"/>
      <c r="G61" s="509"/>
      <c r="H61" s="509"/>
      <c r="I61" s="509"/>
    </row>
    <row r="62" spans="1:9" s="34" customFormat="1" ht="19.5" customHeight="1">
      <c r="A62" s="47"/>
      <c r="B62" s="67"/>
      <c r="C62" s="67"/>
      <c r="D62" s="67"/>
      <c r="E62" s="67"/>
      <c r="F62" s="67"/>
      <c r="G62" s="67"/>
      <c r="H62" s="67"/>
      <c r="I62" s="67"/>
    </row>
    <row r="63" spans="1:9" s="34" customFormat="1" ht="19.5" customHeight="1">
      <c r="A63" s="47">
        <v>29</v>
      </c>
      <c r="B63" s="509" t="s">
        <v>79</v>
      </c>
      <c r="C63" s="509"/>
      <c r="D63" s="509"/>
      <c r="E63" s="509"/>
      <c r="F63" s="509"/>
      <c r="G63" s="509"/>
      <c r="H63" s="509"/>
      <c r="I63" s="509"/>
    </row>
    <row r="64" spans="1:9" s="34" customFormat="1" ht="19.5" customHeight="1">
      <c r="A64" s="47"/>
      <c r="B64" s="67"/>
      <c r="C64" s="67"/>
      <c r="D64" s="67"/>
      <c r="E64" s="67"/>
      <c r="F64" s="67"/>
      <c r="G64" s="67"/>
      <c r="H64" s="67"/>
      <c r="I64" s="67"/>
    </row>
    <row r="65" spans="1:9" s="34" customFormat="1" ht="19.5" customHeight="1">
      <c r="A65" s="47">
        <v>30</v>
      </c>
      <c r="B65" s="509" t="s">
        <v>80</v>
      </c>
      <c r="C65" s="509"/>
      <c r="D65" s="509"/>
      <c r="E65" s="509"/>
      <c r="F65" s="509"/>
      <c r="G65" s="509"/>
      <c r="H65" s="509"/>
      <c r="I65" s="509"/>
    </row>
    <row r="66" spans="1:9" s="34" customFormat="1" ht="15">
      <c r="A66" s="47"/>
      <c r="B66" s="67"/>
      <c r="C66" s="67"/>
      <c r="D66" s="67"/>
      <c r="E66" s="67"/>
      <c r="F66" s="67"/>
      <c r="G66" s="67"/>
      <c r="H66" s="67"/>
      <c r="I66" s="67"/>
    </row>
    <row r="67" spans="1:9" s="34" customFormat="1" ht="15.75">
      <c r="A67" s="47">
        <v>31</v>
      </c>
      <c r="B67" s="509" t="s">
        <v>61</v>
      </c>
      <c r="C67" s="509"/>
      <c r="D67" s="509"/>
      <c r="E67" s="509"/>
      <c r="F67" s="509"/>
      <c r="G67" s="509"/>
      <c r="H67" s="509"/>
      <c r="I67" s="509"/>
    </row>
    <row r="68" spans="1:9" s="34" customFormat="1" ht="15">
      <c r="A68" s="47"/>
      <c r="B68" s="67"/>
      <c r="C68" s="67"/>
      <c r="D68" s="67"/>
      <c r="E68" s="67"/>
      <c r="F68" s="67"/>
      <c r="G68" s="67"/>
      <c r="H68" s="67"/>
      <c r="I68" s="67"/>
    </row>
    <row r="69" spans="1:9" s="34" customFormat="1" ht="15.75">
      <c r="A69" s="47">
        <v>32</v>
      </c>
      <c r="B69" s="509" t="s">
        <v>60</v>
      </c>
      <c r="C69" s="509"/>
      <c r="D69" s="509"/>
      <c r="E69" s="509"/>
      <c r="F69" s="509"/>
      <c r="G69" s="509"/>
      <c r="H69" s="509"/>
      <c r="I69" s="509"/>
    </row>
    <row r="70" spans="1:9" s="34" customFormat="1" ht="15">
      <c r="A70" s="47"/>
      <c r="B70" s="67"/>
      <c r="C70" s="67"/>
      <c r="D70" s="67"/>
      <c r="E70" s="67"/>
      <c r="F70" s="67"/>
      <c r="G70" s="67"/>
      <c r="H70" s="67"/>
      <c r="I70" s="67"/>
    </row>
    <row r="71" spans="1:9" s="34" customFormat="1" ht="15.75">
      <c r="A71" s="47">
        <v>33</v>
      </c>
      <c r="B71" s="509" t="s">
        <v>59</v>
      </c>
      <c r="C71" s="509"/>
      <c r="D71" s="509"/>
      <c r="E71" s="509"/>
      <c r="F71" s="509"/>
      <c r="G71" s="509"/>
      <c r="H71" s="509"/>
      <c r="I71" s="509"/>
    </row>
    <row r="72" spans="1:9" s="34" customFormat="1" ht="15">
      <c r="A72" s="47"/>
      <c r="B72" s="67"/>
      <c r="C72" s="67"/>
      <c r="D72" s="67"/>
      <c r="E72" s="67"/>
      <c r="F72" s="67"/>
      <c r="G72" s="67"/>
      <c r="H72" s="67"/>
      <c r="I72" s="67"/>
    </row>
    <row r="73" spans="1:9" s="34" customFormat="1" ht="15.75">
      <c r="A73" s="47">
        <v>34</v>
      </c>
      <c r="B73" s="509" t="s">
        <v>144</v>
      </c>
      <c r="C73" s="509"/>
      <c r="D73" s="509"/>
      <c r="E73" s="509"/>
      <c r="F73" s="509"/>
      <c r="G73" s="509"/>
      <c r="H73" s="509"/>
      <c r="I73" s="509"/>
    </row>
    <row r="74" spans="1:9" s="34" customFormat="1" ht="15">
      <c r="A74" s="47"/>
      <c r="B74" s="67"/>
      <c r="C74" s="67"/>
      <c r="D74" s="67"/>
      <c r="E74" s="67"/>
      <c r="F74" s="67"/>
      <c r="G74" s="67"/>
      <c r="H74" s="67"/>
      <c r="I74" s="67"/>
    </row>
    <row r="75" spans="1:9" s="34" customFormat="1" ht="15.75">
      <c r="A75" s="47">
        <v>35</v>
      </c>
      <c r="B75" s="509" t="s">
        <v>81</v>
      </c>
      <c r="C75" s="509"/>
      <c r="D75" s="509"/>
      <c r="E75" s="509"/>
      <c r="F75" s="509"/>
      <c r="G75" s="509"/>
      <c r="H75" s="509"/>
      <c r="I75" s="509"/>
    </row>
    <row r="76" spans="1:9" s="34" customFormat="1" ht="15">
      <c r="A76" s="47"/>
      <c r="B76" s="67"/>
      <c r="C76" s="67"/>
      <c r="D76" s="67"/>
      <c r="E76" s="67"/>
      <c r="F76" s="67"/>
      <c r="G76" s="67"/>
      <c r="H76" s="67"/>
      <c r="I76" s="67"/>
    </row>
    <row r="77" spans="1:9" s="34" customFormat="1" ht="15.75">
      <c r="A77" s="47">
        <v>36</v>
      </c>
      <c r="B77" s="509" t="s">
        <v>82</v>
      </c>
      <c r="C77" s="509"/>
      <c r="D77" s="509"/>
      <c r="E77" s="509"/>
      <c r="F77" s="509"/>
      <c r="G77" s="509"/>
      <c r="H77" s="509"/>
      <c r="I77" s="509"/>
    </row>
    <row r="78" spans="1:9" s="34" customFormat="1" ht="15">
      <c r="A78" s="47"/>
      <c r="B78" s="67"/>
      <c r="C78" s="67"/>
      <c r="D78" s="67"/>
      <c r="E78" s="67"/>
      <c r="F78" s="67"/>
      <c r="G78" s="67"/>
      <c r="H78" s="67"/>
      <c r="I78" s="67"/>
    </row>
    <row r="79" spans="1:9" s="34" customFormat="1" ht="15.75">
      <c r="A79" s="47">
        <v>37</v>
      </c>
      <c r="B79" s="509" t="s">
        <v>62</v>
      </c>
      <c r="C79" s="509"/>
      <c r="D79" s="509"/>
      <c r="E79" s="509"/>
      <c r="F79" s="509"/>
      <c r="G79" s="509"/>
      <c r="H79" s="509"/>
      <c r="I79" s="509"/>
    </row>
    <row r="80" spans="1:9" s="34" customFormat="1" ht="15">
      <c r="A80" s="47"/>
      <c r="B80" s="67"/>
      <c r="C80" s="67"/>
      <c r="D80" s="67"/>
      <c r="E80" s="67"/>
      <c r="F80" s="67"/>
      <c r="G80" s="67"/>
      <c r="H80" s="67"/>
      <c r="I80" s="67"/>
    </row>
    <row r="81" spans="1:9" s="34" customFormat="1" ht="15.75">
      <c r="A81" s="47">
        <v>38</v>
      </c>
      <c r="B81" s="509" t="s">
        <v>63</v>
      </c>
      <c r="C81" s="509"/>
      <c r="D81" s="509"/>
      <c r="E81" s="509"/>
      <c r="F81" s="509"/>
      <c r="G81" s="509"/>
      <c r="H81" s="509"/>
      <c r="I81" s="509"/>
    </row>
    <row r="82" spans="1:9" s="34" customFormat="1" ht="15">
      <c r="A82" s="47"/>
      <c r="B82" s="67"/>
      <c r="C82" s="67"/>
      <c r="D82" s="67"/>
      <c r="E82" s="67"/>
      <c r="F82" s="67"/>
      <c r="G82" s="67"/>
      <c r="H82" s="67"/>
      <c r="I82" s="67"/>
    </row>
    <row r="83" spans="1:9" s="34" customFormat="1" ht="15.75">
      <c r="A83" s="47">
        <v>39</v>
      </c>
      <c r="B83" s="509" t="s">
        <v>64</v>
      </c>
      <c r="C83" s="509"/>
      <c r="D83" s="509"/>
      <c r="E83" s="509"/>
      <c r="F83" s="509"/>
      <c r="G83" s="509"/>
      <c r="H83" s="509"/>
      <c r="I83" s="509"/>
    </row>
    <row r="84" spans="1:9" s="34" customFormat="1" ht="15">
      <c r="A84" s="47"/>
      <c r="B84" s="68"/>
      <c r="C84" s="68"/>
      <c r="D84" s="68"/>
      <c r="E84" s="68"/>
      <c r="F84" s="68"/>
      <c r="G84" s="68"/>
      <c r="H84" s="68"/>
      <c r="I84" s="68"/>
    </row>
    <row r="85" spans="1:9" s="34" customFormat="1" ht="15.75">
      <c r="A85" s="47">
        <v>40</v>
      </c>
      <c r="B85" s="509" t="s">
        <v>145</v>
      </c>
      <c r="C85" s="509"/>
      <c r="D85" s="509"/>
      <c r="E85" s="509"/>
      <c r="F85" s="509"/>
      <c r="G85" s="509"/>
      <c r="H85" s="509"/>
      <c r="I85" s="509"/>
    </row>
    <row r="86" spans="1:9" s="34" customFormat="1" ht="15">
      <c r="A86" s="47"/>
      <c r="B86" s="67"/>
      <c r="C86" s="67"/>
      <c r="D86" s="67"/>
      <c r="E86" s="67"/>
      <c r="F86" s="67"/>
      <c r="G86" s="67"/>
      <c r="H86" s="67"/>
      <c r="I86" s="67"/>
    </row>
    <row r="87" spans="1:9" s="34" customFormat="1" ht="15.75">
      <c r="A87" s="47">
        <v>41</v>
      </c>
      <c r="B87" s="509" t="s">
        <v>83</v>
      </c>
      <c r="C87" s="509"/>
      <c r="D87" s="509"/>
      <c r="E87" s="509"/>
      <c r="F87" s="509"/>
      <c r="G87" s="509"/>
      <c r="H87" s="509"/>
      <c r="I87" s="509"/>
    </row>
    <row r="88" spans="1:9" s="34" customFormat="1" ht="15">
      <c r="A88" s="47"/>
      <c r="B88" s="67"/>
      <c r="C88" s="67"/>
      <c r="D88" s="67"/>
      <c r="E88" s="67"/>
      <c r="F88" s="67"/>
      <c r="G88" s="67"/>
      <c r="H88" s="67"/>
      <c r="I88" s="67"/>
    </row>
    <row r="89" spans="1:9" s="34" customFormat="1" ht="15.75">
      <c r="A89" s="47">
        <v>42</v>
      </c>
      <c r="B89" s="509" t="s">
        <v>84</v>
      </c>
      <c r="C89" s="509"/>
      <c r="D89" s="509"/>
      <c r="E89" s="509"/>
      <c r="F89" s="509"/>
      <c r="G89" s="509"/>
      <c r="H89" s="509"/>
      <c r="I89" s="509"/>
    </row>
    <row r="90" spans="1:9" s="34" customFormat="1" ht="15">
      <c r="A90" s="47"/>
      <c r="B90" s="68"/>
      <c r="C90" s="68"/>
      <c r="D90" s="68"/>
      <c r="E90" s="68"/>
      <c r="F90" s="68"/>
      <c r="G90" s="68"/>
      <c r="H90" s="68"/>
      <c r="I90" s="68"/>
    </row>
    <row r="91" spans="1:9" s="34" customFormat="1" ht="15.75">
      <c r="A91" s="47">
        <v>43</v>
      </c>
      <c r="B91" s="509" t="s">
        <v>129</v>
      </c>
      <c r="C91" s="509"/>
      <c r="D91" s="509"/>
      <c r="E91" s="509"/>
      <c r="F91" s="509"/>
      <c r="G91" s="509"/>
      <c r="H91" s="509"/>
      <c r="I91" s="509"/>
    </row>
    <row r="92" spans="1:9" s="34" customFormat="1" ht="15">
      <c r="A92" s="47"/>
      <c r="B92" s="67"/>
      <c r="C92" s="67"/>
      <c r="D92" s="67"/>
      <c r="E92" s="67"/>
      <c r="F92" s="67"/>
      <c r="G92" s="67"/>
      <c r="H92" s="67"/>
      <c r="I92" s="67"/>
    </row>
    <row r="93" spans="1:9" s="34" customFormat="1" ht="15.75">
      <c r="A93" s="47">
        <v>44</v>
      </c>
      <c r="B93" s="509" t="s">
        <v>130</v>
      </c>
      <c r="C93" s="509"/>
      <c r="D93" s="509"/>
      <c r="E93" s="509"/>
      <c r="F93" s="509"/>
      <c r="G93" s="509"/>
      <c r="H93" s="509"/>
      <c r="I93" s="509"/>
    </row>
    <row r="94" spans="1:9" s="34" customFormat="1" ht="15">
      <c r="A94" s="47"/>
      <c r="B94" s="67"/>
      <c r="C94" s="67"/>
      <c r="D94" s="67"/>
      <c r="E94" s="67"/>
      <c r="F94" s="67"/>
      <c r="G94" s="67"/>
      <c r="H94" s="67"/>
      <c r="I94" s="67"/>
    </row>
    <row r="95" spans="1:9" s="34" customFormat="1" ht="15.75">
      <c r="A95" s="47">
        <v>45</v>
      </c>
      <c r="B95" s="509" t="s">
        <v>131</v>
      </c>
      <c r="C95" s="509"/>
      <c r="D95" s="509"/>
      <c r="E95" s="509"/>
      <c r="F95" s="509"/>
      <c r="G95" s="509"/>
      <c r="H95" s="509"/>
      <c r="I95" s="509"/>
    </row>
    <row r="96" spans="1:9" s="34" customFormat="1" ht="15">
      <c r="A96" s="47"/>
      <c r="B96" s="67"/>
      <c r="C96" s="67"/>
      <c r="D96" s="67"/>
      <c r="E96" s="67"/>
      <c r="F96" s="67"/>
      <c r="G96" s="67"/>
      <c r="H96" s="67"/>
      <c r="I96" s="67"/>
    </row>
    <row r="97" spans="1:9" s="34" customFormat="1" ht="15.75">
      <c r="A97" s="47">
        <v>46</v>
      </c>
      <c r="B97" s="509" t="s">
        <v>146</v>
      </c>
      <c r="C97" s="509"/>
      <c r="D97" s="509"/>
      <c r="E97" s="509"/>
      <c r="F97" s="509"/>
      <c r="G97" s="509"/>
      <c r="H97" s="509"/>
      <c r="I97" s="509"/>
    </row>
    <row r="98" spans="1:9" s="34" customFormat="1" ht="15">
      <c r="A98" s="47"/>
      <c r="B98" s="67"/>
      <c r="C98" s="67"/>
      <c r="D98" s="67"/>
      <c r="E98" s="67"/>
      <c r="F98" s="67"/>
      <c r="G98" s="67"/>
      <c r="H98" s="67"/>
      <c r="I98" s="67"/>
    </row>
    <row r="99" spans="1:9" s="34" customFormat="1" ht="15.75">
      <c r="A99" s="47">
        <v>47</v>
      </c>
      <c r="B99" s="509" t="s">
        <v>132</v>
      </c>
      <c r="C99" s="509"/>
      <c r="D99" s="509"/>
      <c r="E99" s="509"/>
      <c r="F99" s="509"/>
      <c r="G99" s="509"/>
      <c r="H99" s="509"/>
      <c r="I99" s="509"/>
    </row>
    <row r="100" spans="1:9" s="34" customFormat="1" ht="15">
      <c r="A100" s="47"/>
      <c r="B100" s="67"/>
      <c r="C100" s="67"/>
      <c r="D100" s="67"/>
      <c r="E100" s="67"/>
      <c r="F100" s="67"/>
      <c r="G100" s="67"/>
      <c r="H100" s="67"/>
      <c r="I100" s="67"/>
    </row>
    <row r="101" spans="1:9" s="34" customFormat="1" ht="15.75">
      <c r="A101" s="47">
        <v>48</v>
      </c>
      <c r="B101" s="509" t="s">
        <v>133</v>
      </c>
      <c r="C101" s="509"/>
      <c r="D101" s="509"/>
      <c r="E101" s="509"/>
      <c r="F101" s="509"/>
      <c r="G101" s="509"/>
      <c r="H101" s="509"/>
      <c r="I101" s="509"/>
    </row>
    <row r="102" spans="1:9" ht="16.5">
      <c r="A102" s="31"/>
      <c r="B102" s="510"/>
      <c r="C102" s="510"/>
      <c r="D102" s="510"/>
      <c r="E102" s="510"/>
      <c r="F102" s="510"/>
      <c r="G102" s="510"/>
      <c r="H102" s="510"/>
      <c r="I102" s="510"/>
    </row>
    <row r="103" spans="1:9" ht="16.5">
      <c r="A103" s="47">
        <v>49</v>
      </c>
      <c r="B103" s="509" t="s">
        <v>135</v>
      </c>
      <c r="C103" s="509"/>
      <c r="D103" s="509"/>
      <c r="E103" s="509"/>
      <c r="F103" s="509"/>
      <c r="G103" s="509"/>
      <c r="H103" s="509"/>
      <c r="I103" s="509"/>
    </row>
    <row r="104" spans="1:9" ht="16.5">
      <c r="A104" s="47"/>
      <c r="B104" s="67"/>
      <c r="C104" s="67"/>
      <c r="D104" s="67"/>
      <c r="E104" s="67"/>
      <c r="F104" s="67"/>
      <c r="G104" s="67"/>
      <c r="H104" s="67"/>
      <c r="I104" s="67"/>
    </row>
    <row r="105" spans="1:9" ht="16.5">
      <c r="A105" s="34">
        <v>50</v>
      </c>
      <c r="B105" s="509" t="s">
        <v>134</v>
      </c>
      <c r="C105" s="509"/>
      <c r="D105" s="509"/>
      <c r="E105" s="509"/>
      <c r="F105" s="509"/>
      <c r="G105" s="509"/>
      <c r="H105" s="509"/>
      <c r="I105" s="509"/>
    </row>
    <row r="106" spans="1:9" ht="16.5">
      <c r="A106" s="34"/>
      <c r="B106" s="67"/>
      <c r="C106" s="67"/>
      <c r="D106" s="67"/>
      <c r="E106" s="67"/>
      <c r="F106" s="67"/>
      <c r="G106" s="67"/>
      <c r="H106" s="67"/>
      <c r="I106" s="67"/>
    </row>
    <row r="107" spans="1:9" ht="16.5">
      <c r="A107" s="34">
        <v>51</v>
      </c>
      <c r="B107" s="509" t="s">
        <v>136</v>
      </c>
      <c r="C107" s="509"/>
      <c r="D107" s="509"/>
      <c r="E107" s="509"/>
      <c r="F107" s="509"/>
      <c r="G107" s="509"/>
      <c r="H107" s="509"/>
      <c r="I107" s="509"/>
    </row>
    <row r="108" spans="1:9" ht="16.5">
      <c r="A108" s="34"/>
      <c r="B108" s="67"/>
      <c r="C108" s="67"/>
      <c r="D108" s="67"/>
      <c r="E108" s="67"/>
      <c r="F108" s="67"/>
      <c r="G108" s="67"/>
      <c r="H108" s="67"/>
      <c r="I108" s="67"/>
    </row>
    <row r="109" spans="1:9" ht="16.5">
      <c r="A109" s="34">
        <v>52</v>
      </c>
      <c r="B109" s="509" t="s">
        <v>147</v>
      </c>
      <c r="C109" s="509"/>
      <c r="D109" s="509"/>
      <c r="E109" s="509"/>
      <c r="F109" s="509"/>
      <c r="G109" s="509"/>
      <c r="H109" s="509"/>
      <c r="I109" s="509"/>
    </row>
    <row r="110" spans="1:9" ht="16.5">
      <c r="A110" s="34"/>
      <c r="B110" s="67"/>
      <c r="C110" s="67"/>
      <c r="D110" s="67"/>
      <c r="E110" s="67"/>
      <c r="F110" s="67"/>
      <c r="G110" s="67"/>
      <c r="H110" s="67"/>
      <c r="I110" s="67"/>
    </row>
    <row r="111" spans="1:9" ht="18" customHeight="1">
      <c r="A111" s="34">
        <v>53</v>
      </c>
      <c r="B111" s="509" t="s">
        <v>137</v>
      </c>
      <c r="C111" s="509"/>
      <c r="D111" s="509"/>
      <c r="E111" s="509"/>
      <c r="F111" s="509"/>
      <c r="G111" s="509"/>
      <c r="H111" s="509"/>
      <c r="I111" s="509"/>
    </row>
    <row r="112" spans="1:9" ht="16.5">
      <c r="A112" s="34"/>
      <c r="B112" s="67"/>
      <c r="C112" s="67"/>
      <c r="D112" s="67"/>
      <c r="E112" s="67"/>
      <c r="F112" s="67"/>
      <c r="G112" s="67"/>
      <c r="H112" s="67"/>
      <c r="I112" s="67"/>
    </row>
    <row r="113" spans="1:9" ht="18" customHeight="1">
      <c r="A113" s="34">
        <v>54</v>
      </c>
      <c r="B113" s="509" t="s">
        <v>138</v>
      </c>
      <c r="C113" s="509"/>
      <c r="D113" s="509"/>
      <c r="E113" s="509"/>
      <c r="F113" s="509"/>
      <c r="G113" s="509"/>
      <c r="H113" s="509"/>
      <c r="I113" s="509"/>
    </row>
    <row r="114" spans="1:9" ht="18">
      <c r="A114" s="34"/>
      <c r="B114" s="69"/>
      <c r="C114" s="69"/>
      <c r="D114" s="69"/>
      <c r="E114" s="69"/>
      <c r="F114" s="69"/>
      <c r="G114" s="69"/>
      <c r="H114" s="69"/>
      <c r="I114" s="69"/>
    </row>
    <row r="115" spans="1:9" ht="18">
      <c r="A115" s="34">
        <v>55</v>
      </c>
      <c r="B115" s="509" t="s">
        <v>116</v>
      </c>
      <c r="C115" s="509"/>
      <c r="D115" s="509"/>
      <c r="E115" s="509"/>
      <c r="F115" s="509"/>
      <c r="G115" s="69"/>
      <c r="H115" s="69"/>
      <c r="I115" s="69"/>
    </row>
    <row r="116" spans="1:9" ht="18">
      <c r="A116" s="34"/>
      <c r="B116" s="69"/>
      <c r="C116" s="69"/>
      <c r="D116" s="69"/>
      <c r="E116" s="69"/>
      <c r="F116" s="69"/>
      <c r="G116" s="69"/>
      <c r="H116" s="69"/>
      <c r="I116" s="69"/>
    </row>
    <row r="117" spans="1:9" ht="18">
      <c r="A117" s="34">
        <v>56</v>
      </c>
      <c r="B117" s="509" t="s">
        <v>117</v>
      </c>
      <c r="C117" s="509"/>
      <c r="D117" s="509"/>
      <c r="E117" s="509"/>
      <c r="F117" s="509"/>
      <c r="G117" s="509"/>
      <c r="H117" s="509"/>
      <c r="I117" s="69"/>
    </row>
    <row r="118" spans="1:9" ht="18">
      <c r="A118" s="34"/>
      <c r="B118" s="67"/>
      <c r="C118" s="67"/>
      <c r="D118" s="67"/>
      <c r="E118" s="67"/>
      <c r="F118" s="67"/>
      <c r="G118" s="67"/>
      <c r="H118" s="67"/>
      <c r="I118" s="69"/>
    </row>
    <row r="119" spans="1:9" ht="18">
      <c r="A119" s="34">
        <v>57</v>
      </c>
      <c r="B119" s="509" t="s">
        <v>119</v>
      </c>
      <c r="C119" s="509"/>
      <c r="D119" s="509"/>
      <c r="E119" s="509"/>
      <c r="F119" s="509"/>
      <c r="G119" s="509"/>
      <c r="H119" s="509"/>
      <c r="I119" s="69"/>
    </row>
    <row r="120" spans="1:9" ht="18">
      <c r="A120" s="34"/>
      <c r="B120" s="67"/>
      <c r="C120" s="67"/>
      <c r="D120" s="67"/>
      <c r="E120" s="67"/>
      <c r="F120" s="67"/>
      <c r="G120" s="67"/>
      <c r="H120" s="67"/>
      <c r="I120" s="69"/>
    </row>
    <row r="121" spans="1:9" ht="18">
      <c r="A121" s="34">
        <v>58</v>
      </c>
      <c r="B121" s="509" t="s">
        <v>118</v>
      </c>
      <c r="C121" s="509"/>
      <c r="D121" s="509"/>
      <c r="E121" s="509"/>
      <c r="F121" s="509"/>
      <c r="G121" s="509"/>
      <c r="H121" s="509"/>
      <c r="I121" s="69"/>
    </row>
    <row r="122" spans="1:9" ht="18">
      <c r="A122" s="34"/>
      <c r="B122" s="67"/>
      <c r="C122" s="67"/>
      <c r="D122" s="67"/>
      <c r="E122" s="67"/>
      <c r="F122" s="67"/>
      <c r="G122" s="67"/>
      <c r="H122" s="67"/>
      <c r="I122" s="69"/>
    </row>
    <row r="123" spans="1:9" ht="18">
      <c r="A123" s="34">
        <v>59</v>
      </c>
      <c r="B123" s="509" t="s">
        <v>120</v>
      </c>
      <c r="C123" s="509"/>
      <c r="D123" s="509"/>
      <c r="E123" s="509"/>
      <c r="F123" s="509"/>
      <c r="G123" s="509"/>
      <c r="H123" s="67"/>
      <c r="I123" s="69"/>
    </row>
    <row r="124" spans="1:9" ht="18">
      <c r="A124" s="34"/>
      <c r="B124" s="67"/>
      <c r="C124" s="67"/>
      <c r="D124" s="67"/>
      <c r="E124" s="67"/>
      <c r="F124" s="67"/>
      <c r="G124" s="67"/>
      <c r="H124" s="67"/>
      <c r="I124" s="69"/>
    </row>
    <row r="125" spans="1:9" ht="18">
      <c r="A125" s="34">
        <v>60</v>
      </c>
      <c r="B125" s="509" t="s">
        <v>121</v>
      </c>
      <c r="C125" s="509"/>
      <c r="D125" s="509"/>
      <c r="E125" s="509"/>
      <c r="F125" s="509"/>
      <c r="G125" s="509"/>
      <c r="H125" s="67"/>
      <c r="I125" s="69"/>
    </row>
    <row r="126" spans="1:7" ht="16.5">
      <c r="A126" s="34"/>
      <c r="B126" s="63"/>
      <c r="C126" s="63"/>
      <c r="D126" s="63"/>
      <c r="E126" s="63"/>
      <c r="F126" s="63"/>
      <c r="G126" s="63"/>
    </row>
    <row r="127" spans="1:9" ht="18">
      <c r="A127" s="36" t="s">
        <v>103</v>
      </c>
      <c r="B127" s="36" t="s">
        <v>104</v>
      </c>
      <c r="C127" s="1"/>
      <c r="D127" s="3"/>
      <c r="E127" s="3"/>
      <c r="F127" s="3"/>
      <c r="G127" s="3"/>
      <c r="H127" s="3"/>
      <c r="I127" s="3"/>
    </row>
  </sheetData>
  <sheetProtection/>
  <mergeCells count="51">
    <mergeCell ref="B113:I113"/>
    <mergeCell ref="B102:I102"/>
    <mergeCell ref="B103:I103"/>
    <mergeCell ref="B105:I105"/>
    <mergeCell ref="B107:I107"/>
    <mergeCell ref="B109:I109"/>
    <mergeCell ref="B111:I111"/>
    <mergeCell ref="B119:H119"/>
    <mergeCell ref="B117:H117"/>
    <mergeCell ref="B123:G123"/>
    <mergeCell ref="B121:H121"/>
    <mergeCell ref="B125:G125"/>
    <mergeCell ref="B115:F115"/>
    <mergeCell ref="B35:I35"/>
    <mergeCell ref="B37:I37"/>
    <mergeCell ref="B39:I39"/>
    <mergeCell ref="B41:I41"/>
    <mergeCell ref="B59:I59"/>
    <mergeCell ref="B69:I69"/>
    <mergeCell ref="B47:I47"/>
    <mergeCell ref="B55:I55"/>
    <mergeCell ref="B53:I53"/>
    <mergeCell ref="B61:I61"/>
    <mergeCell ref="B7:G7"/>
    <mergeCell ref="B15:H15"/>
    <mergeCell ref="B67:I67"/>
    <mergeCell ref="B31:I31"/>
    <mergeCell ref="B33:I33"/>
    <mergeCell ref="B43:I43"/>
    <mergeCell ref="B45:I45"/>
    <mergeCell ref="B57:I57"/>
    <mergeCell ref="B49:I49"/>
    <mergeCell ref="B51:I51"/>
    <mergeCell ref="B63:I63"/>
    <mergeCell ref="B65:I65"/>
    <mergeCell ref="B91:I91"/>
    <mergeCell ref="B93:I93"/>
    <mergeCell ref="B87:I87"/>
    <mergeCell ref="B89:I89"/>
    <mergeCell ref="B79:I79"/>
    <mergeCell ref="B71:I71"/>
    <mergeCell ref="B97:I97"/>
    <mergeCell ref="B99:I99"/>
    <mergeCell ref="B101:I101"/>
    <mergeCell ref="B73:I73"/>
    <mergeCell ref="B75:I75"/>
    <mergeCell ref="B77:I77"/>
    <mergeCell ref="B85:I85"/>
    <mergeCell ref="B95:I95"/>
    <mergeCell ref="B81:I81"/>
    <mergeCell ref="B83:I83"/>
  </mergeCells>
  <hyperlinks>
    <hyperlink ref="B7:G7" location="'1 SIP gender'!A1" display="Staff in post by gender in the CPS by payband"/>
    <hyperlink ref="B9:E9" location="'2 SIP ethnicity'!A1" display="Staff in post by ethnicity in the CPS by payband"/>
    <hyperlink ref="B11:E11" location="'3 SIP disability'!A1" display="Staff in post by disability  in the CPS by payband"/>
    <hyperlink ref="B13:E13" location="'4 SIP Sexual Orientation'!A1" display="Staff in post by Sexuality in the CPS by payband"/>
    <hyperlink ref="B15:H15" location="'5 SIP Religion'!A1" display="Staff in post by Religion in the CPS by payband"/>
    <hyperlink ref="B17:E17" location="'6 SIP Age'!A1" display="Staff in post by Age Bands in the CPS by payband"/>
    <hyperlink ref="B19:E19" location="'7 Leavers gender'!A1" display="Staff ceasing employment with the CPS by gender"/>
    <hyperlink ref="B21:E21" location="'8 Leavers ethnicity'!A1" display="Staff ceasing employment with the CPS by ethnicity"/>
    <hyperlink ref="B23:F23" location="'9 Leavers disability'!A1" display="Staff ceasing employment with the CPS by disability"/>
    <hyperlink ref="B25:F25" location="'10 Leavers Sexual Orientation'!A1" display="Staff ceasing employment with the CPS by Sexuality"/>
    <hyperlink ref="B27:F27" location="'11 Leavers Religion'!A1" display="Staff ceasing employment with the CPS by Religion"/>
    <hyperlink ref="B29:F29" location="'12 Leavers Age'!A1" display="Staff ceasing employment with the CPS by Age Bands"/>
    <hyperlink ref="B31:I31" location="'13 Training Gender'!A1" display="Staff who received training by gender in the CPS by payband"/>
    <hyperlink ref="B33:I33" location="'14 Training Ethnicity'!A1" display="Staff who received training by ethnicity in the CPS by payband"/>
    <hyperlink ref="B35:I35" location="'15 Training Disability'!A1" display="Staff who received training by disability in the CPS by payband"/>
    <hyperlink ref="B37:I37" location="'16 Training Sexual Orientation'!A1" display="Staff who received training by sexual orientation in the CPS by payband"/>
    <hyperlink ref="B39:I39" location="'17 Training Religion'!A1" display="Staff who received training by religion in the CPS by payband"/>
    <hyperlink ref="B41:I41" location="'18 Training Age'!A1" display="Staff who received training by age band in the CPS by payband"/>
    <hyperlink ref="B43:I43" location="'19 Disciplinary Gender'!A1" display="Staff subject to disciplinary procedures by gender in the CPS"/>
    <hyperlink ref="B45:I45" location="'20 Disciplinary Ethnicity'!A1" display="Staff subject to disciplinary procedures by ethnicity in the CPS"/>
    <hyperlink ref="B47:I47" location="'21  Disciplinary Disability'!A1" display="Staff subject to disciplinary procedures by disability in the CPS"/>
    <hyperlink ref="B49:I49" location="'22  Disciplinary Sexual Orient'!A1" display="Staff subject to disciplinary procedures by sexual orientation in the CPS"/>
    <hyperlink ref="B51:I51" location="'23  Disciplinary Religion'!A1" display="Staff subject to disciplinary procedures by religion in the CPS"/>
    <hyperlink ref="B53:I53" location="'24  Disciplinary Age'!A1" display="Staff subject to disciplinary procedures by age in the CPS"/>
    <hyperlink ref="B55:I55" location="'25 Grievance Gender'!A1" display="Staff involved in grievance procedures by gender in the CPS"/>
    <hyperlink ref="B57:I57" location="'26  Grievance Ethnicity'!A1" display="Staff involved in grievance procedures by ethnicity in the CPS"/>
    <hyperlink ref="B59:I59" location="'27  Grievance Disability'!A1" display="Staff involved in grievance procedures by disability in the CPS"/>
    <hyperlink ref="B61:I61" location="'28  Grievance Sexual Orientatio'!A1" display="Staff involved in grievance procedures by sexual orientation in the CPS"/>
    <hyperlink ref="B63:I63" location="'29  Grievance Religion'!A1" display="Staff involved in grievance procedures by religion in the CPS"/>
    <hyperlink ref="B65:I65" location="'30  Grievance Age'!A1" display="Staff involved in grievance procedures by age in the CPS"/>
    <hyperlink ref="B67:I67" location="'31 Internal Applicants-Gender'!A1" display="Internal job applicants (promotion) for employment by gender in the CPS by payband"/>
    <hyperlink ref="B69:I69" location="'32 Internal App.- Ethnicity'!A1" display="Internal job applicants (promotion) for employment by ethnicity in the CPS by payband"/>
    <hyperlink ref="B71:I71" location="'33 Internal App. - Disability'!A1" display="Internal Job applicants (promotion) for employment by disability in the CPS by payband"/>
    <hyperlink ref="B73:I73" location="'34 Internal App. - Sexual Orien'!A1" display="Internal job applicants (promotion) for employment by sexual orientation in the CPS by payband"/>
    <hyperlink ref="B75:I75" location="'35 Internal App. - Religion'!A1" display="Internal job applicants (promotion) for employment by religion in the CPS by payband"/>
    <hyperlink ref="B77:I77" location="'36 Internal App. - Age'!A1" display="Internal Job applicants (promotion) for employment by age in the CPS by payband"/>
    <hyperlink ref="B79:I79" location="'37 External Applicants -Gender'!A1" display="External job applicants for employment by gender in the CPS by payband"/>
    <hyperlink ref="B81:I81" location="'38 External App. - Ethnicity'!A1" display="External job applicants for employment by ethnicity in the CPS by payband"/>
    <hyperlink ref="B83:I83" location="'39 External App. - Disability'!A1" display="External job applicants for employment by disability in the CPS by payband"/>
    <hyperlink ref="B85:I85" location="'40 External App. - Sexual Orien'!A1" display="External job applicants for employment by sexual orientation in the CPS by payband"/>
    <hyperlink ref="B87:I87" location="'41 External App. - Religion'!A1" display="External job applicants for employment by religion in the CPS by payband"/>
    <hyperlink ref="B89:I89" location="'42 External App. - Age'!A1" display="External job applicants for employment by age in the CPS by payband"/>
    <hyperlink ref="B91:I91" location="'43 Int Appointments - Gender'!A1" display="Internal Job appointments by gender in the CPS by payband"/>
    <hyperlink ref="B93:I93" location="'44 Int Appointments - Ethnicity'!A1" display="Internal Job appointments  by ethnicity in the CPS by payband"/>
    <hyperlink ref="B95:I95" location="'45 Int Appointments -Disability'!A1" display="Internal Job appointments by disability in the CPS by payband"/>
    <hyperlink ref="B97:I97" location="'46 Int Appointments - Sexual O'!A1" display="Internal Job appointments by sexual orientation in the CPS by payband"/>
    <hyperlink ref="B99:I99" location="'47 Appointments - Religion'!A1" display="Internal Job appointments  by religion in the CPS by payband"/>
    <hyperlink ref="B101:I101" location="'48 Int  Appointments - Age'!A1" display="Internal Job appointments by age in the CPS by payband"/>
    <hyperlink ref="B103:I103" location="'49 Ext Appoint Gender'!A1" display="External  Job appointments by gender in the CPS by payband"/>
    <hyperlink ref="B105:I105" location="'50 Ext Appoint Ethnicity'!A1" display="External Job appointments  by ethnicity in the CPS by payband"/>
    <hyperlink ref="B107:I107" location="'51 Ext Appoint Disability'!A1" display="External  Job appointments by disability in the CPS by payband"/>
    <hyperlink ref="B109:I109" location="'52 Ext Appoint Sexual Orientat'!A1" display="External Job appointments by sexual orientation in the CPS by payband"/>
    <hyperlink ref="B111:I111" location="'53 Ext Appoint Religion'!A1" display="External  Job appointments  by religion in the CPS by payband"/>
    <hyperlink ref="B113:I113" location="'54 Ext Appoint Age'!A1" display="External  Job appointments by age in the CPS by payband"/>
    <hyperlink ref="B115:F115" location="'55 Bar-Sol- Gender'!A1" display="Barristers/Solicitors in post by Gender"/>
    <hyperlink ref="B117:H117" location="'56 Bar-Sol-Ethnicity'!A1" display="Barristers/Solicitors in post by Ethnicity"/>
    <hyperlink ref="B119:H119" location="'57 Bar-Sol-Disibility'!A1" display="Barristers/Solicitors in post by Disibility"/>
    <hyperlink ref="B121:H121" location="'58 Bar-Sol-Sexual Orientation'!A1" display="Barristers/Solicitors in post by Sexual Orientation"/>
    <hyperlink ref="B123:G123" location="'59 Bar-Sol-Religion'!A1" display="Barristers/Solicitors in post by Religion"/>
    <hyperlink ref="B125:G125" location="'60 Bar-Sol-Age'!A1" display="Barristers/Solicitors in post by Age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B2:L28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9" width="17.28125" style="0" customWidth="1"/>
    <col min="10" max="10" width="16.28125" style="0" customWidth="1"/>
  </cols>
  <sheetData>
    <row r="2" spans="2:9" ht="18">
      <c r="B2" s="521" t="s">
        <v>248</v>
      </c>
      <c r="C2" s="521"/>
      <c r="D2" s="521"/>
      <c r="E2" s="521"/>
      <c r="F2" s="521"/>
      <c r="G2" s="521"/>
      <c r="H2" s="521"/>
      <c r="I2" s="521"/>
    </row>
    <row r="4" spans="2:9" ht="15">
      <c r="B4" s="548" t="s">
        <v>161</v>
      </c>
      <c r="C4" s="544" t="s">
        <v>151</v>
      </c>
      <c r="D4" s="544"/>
      <c r="E4" s="544" t="s">
        <v>152</v>
      </c>
      <c r="F4" s="544"/>
      <c r="G4" s="544" t="s">
        <v>28</v>
      </c>
      <c r="H4" s="544"/>
      <c r="I4" s="544" t="s">
        <v>4</v>
      </c>
    </row>
    <row r="5" spans="2:9" ht="15">
      <c r="B5" s="548"/>
      <c r="C5" s="101" t="s">
        <v>102</v>
      </c>
      <c r="D5" s="101" t="s">
        <v>3</v>
      </c>
      <c r="E5" s="106" t="s">
        <v>102</v>
      </c>
      <c r="F5" s="101" t="s">
        <v>3</v>
      </c>
      <c r="G5" s="101" t="s">
        <v>102</v>
      </c>
      <c r="H5" s="101" t="s">
        <v>3</v>
      </c>
      <c r="I5" s="544"/>
    </row>
    <row r="6" spans="2:9" ht="12.75">
      <c r="B6" s="143" t="s">
        <v>205</v>
      </c>
      <c r="C6" s="107">
        <v>7</v>
      </c>
      <c r="D6" s="146">
        <f>C6/I6</f>
        <v>0.04794520547945205</v>
      </c>
      <c r="E6" s="82">
        <v>138</v>
      </c>
      <c r="F6" s="146">
        <f>E6/I6</f>
        <v>0.9452054794520548</v>
      </c>
      <c r="G6" s="107">
        <v>1</v>
      </c>
      <c r="H6" s="146">
        <f>G6/I6</f>
        <v>0.00684931506849315</v>
      </c>
      <c r="I6" s="77">
        <f>SUM(G6,E6,C6)</f>
        <v>146</v>
      </c>
    </row>
    <row r="7" spans="2:9" ht="12.75">
      <c r="B7" s="143" t="s">
        <v>303</v>
      </c>
      <c r="C7" s="107">
        <v>5</v>
      </c>
      <c r="D7" s="146">
        <f aca="true" t="shared" si="0" ref="D7:D17">C7/I7</f>
        <v>0.1282051282051282</v>
      </c>
      <c r="E7" s="82">
        <v>30</v>
      </c>
      <c r="F7" s="146">
        <f aca="true" t="shared" si="1" ref="F7:F17">E7/I7</f>
        <v>0.7692307692307693</v>
      </c>
      <c r="G7" s="107">
        <v>4</v>
      </c>
      <c r="H7" s="146">
        <f aca="true" t="shared" si="2" ref="H7:H17">G7/I7</f>
        <v>0.10256410256410256</v>
      </c>
      <c r="I7" s="77">
        <f aca="true" t="shared" si="3" ref="I7:I17">SUM(G7,E7,C7)</f>
        <v>39</v>
      </c>
    </row>
    <row r="8" spans="2:9" ht="12.75">
      <c r="B8" s="143" t="s">
        <v>206</v>
      </c>
      <c r="C8" s="107">
        <v>3</v>
      </c>
      <c r="D8" s="146">
        <f t="shared" si="0"/>
        <v>0.125</v>
      </c>
      <c r="E8" s="82">
        <v>21</v>
      </c>
      <c r="F8" s="146">
        <f t="shared" si="1"/>
        <v>0.875</v>
      </c>
      <c r="G8" s="107"/>
      <c r="H8" s="146">
        <f t="shared" si="2"/>
        <v>0</v>
      </c>
      <c r="I8" s="77">
        <f t="shared" si="3"/>
        <v>24</v>
      </c>
    </row>
    <row r="9" spans="2:9" ht="12.75">
      <c r="B9" s="143" t="s">
        <v>207</v>
      </c>
      <c r="C9" s="107"/>
      <c r="D9" s="146">
        <f t="shared" si="0"/>
        <v>0</v>
      </c>
      <c r="E9" s="82">
        <v>17</v>
      </c>
      <c r="F9" s="146">
        <f t="shared" si="1"/>
        <v>1</v>
      </c>
      <c r="G9" s="107"/>
      <c r="H9" s="146">
        <f t="shared" si="2"/>
        <v>0</v>
      </c>
      <c r="I9" s="77">
        <f t="shared" si="3"/>
        <v>17</v>
      </c>
    </row>
    <row r="10" spans="2:9" ht="12.75">
      <c r="B10" s="143" t="s">
        <v>304</v>
      </c>
      <c r="C10" s="107"/>
      <c r="D10" s="146">
        <f t="shared" si="0"/>
        <v>0</v>
      </c>
      <c r="E10" s="82">
        <v>18</v>
      </c>
      <c r="F10" s="146">
        <f t="shared" si="1"/>
        <v>0.9</v>
      </c>
      <c r="G10" s="107">
        <v>2</v>
      </c>
      <c r="H10" s="146">
        <f t="shared" si="2"/>
        <v>0.1</v>
      </c>
      <c r="I10" s="77">
        <f t="shared" si="3"/>
        <v>20</v>
      </c>
    </row>
    <row r="11" spans="2:9" ht="12.75">
      <c r="B11" s="143" t="s">
        <v>305</v>
      </c>
      <c r="C11" s="107">
        <v>4</v>
      </c>
      <c r="D11" s="146">
        <f t="shared" si="0"/>
        <v>0.05</v>
      </c>
      <c r="E11" s="82">
        <v>68</v>
      </c>
      <c r="F11" s="146">
        <f t="shared" si="1"/>
        <v>0.85</v>
      </c>
      <c r="G11" s="107">
        <v>8</v>
      </c>
      <c r="H11" s="146">
        <f t="shared" si="2"/>
        <v>0.1</v>
      </c>
      <c r="I11" s="77">
        <f t="shared" si="3"/>
        <v>80</v>
      </c>
    </row>
    <row r="12" spans="2:9" ht="12.75">
      <c r="B12" s="143" t="s">
        <v>208</v>
      </c>
      <c r="C12" s="107">
        <v>3</v>
      </c>
      <c r="D12" s="146">
        <f t="shared" si="0"/>
        <v>0.15789473684210525</v>
      </c>
      <c r="E12" s="82">
        <v>15</v>
      </c>
      <c r="F12" s="146">
        <f t="shared" si="1"/>
        <v>0.7894736842105263</v>
      </c>
      <c r="G12" s="107">
        <v>1</v>
      </c>
      <c r="H12" s="146">
        <f t="shared" si="2"/>
        <v>0.05263157894736842</v>
      </c>
      <c r="I12" s="77">
        <f t="shared" si="3"/>
        <v>19</v>
      </c>
    </row>
    <row r="13" spans="2:9" ht="12.75">
      <c r="B13" s="143" t="s">
        <v>209</v>
      </c>
      <c r="C13" s="107">
        <v>1</v>
      </c>
      <c r="D13" s="146">
        <f t="shared" si="0"/>
        <v>0.05555555555555555</v>
      </c>
      <c r="E13" s="82">
        <v>15</v>
      </c>
      <c r="F13" s="146">
        <f t="shared" si="1"/>
        <v>0.8333333333333334</v>
      </c>
      <c r="G13" s="107">
        <v>2</v>
      </c>
      <c r="H13" s="146">
        <f t="shared" si="2"/>
        <v>0.1111111111111111</v>
      </c>
      <c r="I13" s="77">
        <f t="shared" si="3"/>
        <v>18</v>
      </c>
    </row>
    <row r="14" spans="2:9" ht="12.75">
      <c r="B14" s="143" t="s">
        <v>197</v>
      </c>
      <c r="C14" s="107">
        <v>2</v>
      </c>
      <c r="D14" s="146">
        <f t="shared" si="0"/>
        <v>0.07692307692307693</v>
      </c>
      <c r="E14" s="82">
        <v>23</v>
      </c>
      <c r="F14" s="146">
        <f t="shared" si="1"/>
        <v>0.8846153846153846</v>
      </c>
      <c r="G14" s="107">
        <v>1</v>
      </c>
      <c r="H14" s="146">
        <f t="shared" si="2"/>
        <v>0.038461538461538464</v>
      </c>
      <c r="I14" s="77">
        <f t="shared" si="3"/>
        <v>26</v>
      </c>
    </row>
    <row r="15" spans="2:9" ht="12.75">
      <c r="B15" s="143" t="s">
        <v>200</v>
      </c>
      <c r="C15" s="107">
        <v>4</v>
      </c>
      <c r="D15" s="146">
        <f t="shared" si="0"/>
        <v>0.16</v>
      </c>
      <c r="E15" s="82">
        <v>18</v>
      </c>
      <c r="F15" s="146">
        <f t="shared" si="1"/>
        <v>0.72</v>
      </c>
      <c r="G15" s="107">
        <v>3</v>
      </c>
      <c r="H15" s="146">
        <f t="shared" si="2"/>
        <v>0.12</v>
      </c>
      <c r="I15" s="77">
        <f t="shared" si="3"/>
        <v>25</v>
      </c>
    </row>
    <row r="16" spans="2:12" ht="12.75">
      <c r="B16" s="143" t="s">
        <v>210</v>
      </c>
      <c r="C16" s="107"/>
      <c r="D16" s="146">
        <f t="shared" si="0"/>
        <v>0</v>
      </c>
      <c r="E16" s="82">
        <v>17</v>
      </c>
      <c r="F16" s="146">
        <f t="shared" si="1"/>
        <v>0.85</v>
      </c>
      <c r="G16" s="107">
        <v>3</v>
      </c>
      <c r="H16" s="146">
        <f t="shared" si="2"/>
        <v>0.15</v>
      </c>
      <c r="I16" s="77">
        <f t="shared" si="3"/>
        <v>20</v>
      </c>
      <c r="J16" s="16"/>
      <c r="K16" s="57"/>
      <c r="L16" s="16"/>
    </row>
    <row r="17" spans="2:9" ht="12.75">
      <c r="B17" s="84" t="s">
        <v>165</v>
      </c>
      <c r="C17" s="97">
        <f>SUM(C6:C16)</f>
        <v>29</v>
      </c>
      <c r="D17" s="182">
        <f t="shared" si="0"/>
        <v>0.06682027649769585</v>
      </c>
      <c r="E17" s="97">
        <f>SUM(E6:E16)</f>
        <v>380</v>
      </c>
      <c r="F17" s="182">
        <f t="shared" si="1"/>
        <v>0.8755760368663594</v>
      </c>
      <c r="G17" s="97">
        <f>SUM(G6:G16)</f>
        <v>25</v>
      </c>
      <c r="H17" s="182">
        <f t="shared" si="2"/>
        <v>0.0576036866359447</v>
      </c>
      <c r="I17" s="77">
        <f t="shared" si="3"/>
        <v>434</v>
      </c>
    </row>
    <row r="19" ht="12.75">
      <c r="B19" s="6" t="s">
        <v>5</v>
      </c>
    </row>
    <row r="20" ht="12.75">
      <c r="B20" t="s">
        <v>244</v>
      </c>
    </row>
    <row r="21" ht="12.75">
      <c r="B21" s="7" t="s">
        <v>9</v>
      </c>
    </row>
    <row r="22" ht="12.75">
      <c r="B22" s="7" t="s">
        <v>58</v>
      </c>
    </row>
    <row r="23" ht="12.75">
      <c r="B23" t="s">
        <v>74</v>
      </c>
    </row>
    <row r="24" ht="12.75">
      <c r="B24" s="7"/>
    </row>
    <row r="25" ht="20.25">
      <c r="B25" s="5" t="s">
        <v>1</v>
      </c>
    </row>
    <row r="28" spans="5:8" ht="12.75">
      <c r="E28" s="16"/>
      <c r="F28" s="16"/>
      <c r="G28" s="16"/>
      <c r="H28" s="16"/>
    </row>
  </sheetData>
  <sheetProtection/>
  <mergeCells count="6">
    <mergeCell ref="B4:B5"/>
    <mergeCell ref="C4:D4"/>
    <mergeCell ref="I4:I5"/>
    <mergeCell ref="E4:F4"/>
    <mergeCell ref="G4:H4"/>
    <mergeCell ref="B2:I2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</sheetPr>
  <dimension ref="B2:AF29"/>
  <sheetViews>
    <sheetView showGridLines="0" zoomScalePageLayoutView="0" workbookViewId="0" topLeftCell="A1">
      <selection activeCell="Q39" sqref="Q39"/>
    </sheetView>
  </sheetViews>
  <sheetFormatPr defaultColWidth="9.140625" defaultRowHeight="12.75"/>
  <cols>
    <col min="1" max="1" width="17.28125" style="0" customWidth="1"/>
    <col min="2" max="2" width="21.7109375" style="0" customWidth="1"/>
    <col min="3" max="21" width="17.28125" style="0" customWidth="1"/>
    <col min="24" max="24" width="6.00390625" style="0" customWidth="1"/>
    <col min="25" max="27" width="7.57421875" style="0" customWidth="1"/>
  </cols>
  <sheetData>
    <row r="2" spans="2:32" ht="18" customHeight="1">
      <c r="B2" s="511" t="s">
        <v>249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2:32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2:32" s="30" customFormat="1" ht="15" customHeight="1">
      <c r="B4" s="549" t="s">
        <v>161</v>
      </c>
      <c r="C4" s="549" t="s">
        <v>153</v>
      </c>
      <c r="D4" s="549"/>
      <c r="E4" s="549" t="s">
        <v>154</v>
      </c>
      <c r="F4" s="549"/>
      <c r="G4" s="549" t="s">
        <v>45</v>
      </c>
      <c r="H4" s="549"/>
      <c r="I4" s="549" t="s">
        <v>155</v>
      </c>
      <c r="J4" s="549"/>
      <c r="K4" s="549" t="s">
        <v>156</v>
      </c>
      <c r="L4" s="549"/>
      <c r="M4" s="549" t="s">
        <v>157</v>
      </c>
      <c r="N4" s="549"/>
      <c r="O4" s="549" t="s">
        <v>47</v>
      </c>
      <c r="P4" s="549"/>
      <c r="Q4" s="549" t="s">
        <v>46</v>
      </c>
      <c r="R4" s="549"/>
      <c r="S4" s="549" t="s">
        <v>106</v>
      </c>
      <c r="T4" s="549"/>
      <c r="U4" s="549" t="s">
        <v>4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2:32" s="30" customFormat="1" ht="15" customHeight="1">
      <c r="B5" s="549"/>
      <c r="C5" s="101" t="s">
        <v>102</v>
      </c>
      <c r="D5" s="101" t="s">
        <v>3</v>
      </c>
      <c r="E5" s="101" t="s">
        <v>102</v>
      </c>
      <c r="F5" s="101" t="s">
        <v>3</v>
      </c>
      <c r="G5" s="101" t="s">
        <v>102</v>
      </c>
      <c r="H5" s="101" t="s">
        <v>3</v>
      </c>
      <c r="I5" s="101" t="s">
        <v>102</v>
      </c>
      <c r="J5" s="101" t="s">
        <v>3</v>
      </c>
      <c r="K5" s="101" t="s">
        <v>102</v>
      </c>
      <c r="L5" s="101" t="s">
        <v>3</v>
      </c>
      <c r="M5" s="101" t="s">
        <v>102</v>
      </c>
      <c r="N5" s="101" t="s">
        <v>3</v>
      </c>
      <c r="O5" s="101" t="s">
        <v>102</v>
      </c>
      <c r="P5" s="101" t="s">
        <v>3</v>
      </c>
      <c r="Q5" s="101" t="s">
        <v>102</v>
      </c>
      <c r="R5" s="101" t="s">
        <v>3</v>
      </c>
      <c r="S5" s="101" t="s">
        <v>102</v>
      </c>
      <c r="T5" s="104" t="s">
        <v>3</v>
      </c>
      <c r="U5" s="54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2:32" s="30" customFormat="1" ht="12.75" customHeight="1">
      <c r="B6" s="96" t="s">
        <v>205</v>
      </c>
      <c r="C6" s="110">
        <v>2</v>
      </c>
      <c r="D6" s="174">
        <f>C6/U6</f>
        <v>0.0136986301369863</v>
      </c>
      <c r="E6" s="110">
        <v>2</v>
      </c>
      <c r="F6" s="174">
        <f>E6/U6</f>
        <v>0.0136986301369863</v>
      </c>
      <c r="G6" s="110">
        <v>3</v>
      </c>
      <c r="H6" s="174">
        <f>G6/U6</f>
        <v>0.02054794520547945</v>
      </c>
      <c r="I6" s="110">
        <v>1</v>
      </c>
      <c r="J6" s="174">
        <f>I6/U6</f>
        <v>0.00684931506849315</v>
      </c>
      <c r="K6" s="110">
        <v>37</v>
      </c>
      <c r="L6" s="174">
        <f>K6/U6</f>
        <v>0.2534246575342466</v>
      </c>
      <c r="M6" s="110">
        <v>86</v>
      </c>
      <c r="N6" s="174">
        <f>M6/U6</f>
        <v>0.589041095890411</v>
      </c>
      <c r="O6">
        <v>13</v>
      </c>
      <c r="P6" s="174">
        <f>O6/U6</f>
        <v>0.08904109589041095</v>
      </c>
      <c r="Q6"/>
      <c r="R6" s="174">
        <f>Q6/U6</f>
        <v>0</v>
      </c>
      <c r="S6">
        <v>2</v>
      </c>
      <c r="T6" s="174">
        <f>S6/U6</f>
        <v>0.0136986301369863</v>
      </c>
      <c r="U6" s="111">
        <f>SUM(S6,Q6,O6,M6,K6,I6,G6,E6,C6)</f>
        <v>146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2:32" s="30" customFormat="1" ht="12.75" customHeight="1">
      <c r="B7" s="96" t="s">
        <v>303</v>
      </c>
      <c r="C7" s="110"/>
      <c r="D7" s="174">
        <f aca="true" t="shared" si="0" ref="D7:D17">C7/U7</f>
        <v>0</v>
      </c>
      <c r="E7" s="110"/>
      <c r="F7" s="174">
        <f aca="true" t="shared" si="1" ref="F7:F17">E7/U7</f>
        <v>0</v>
      </c>
      <c r="G7" s="110"/>
      <c r="H7" s="174">
        <f aca="true" t="shared" si="2" ref="H7:H17">G7/U7</f>
        <v>0</v>
      </c>
      <c r="I7" s="110"/>
      <c r="J7" s="174">
        <f aca="true" t="shared" si="3" ref="J7:J17">I7/U7</f>
        <v>0</v>
      </c>
      <c r="K7" s="110">
        <v>11</v>
      </c>
      <c r="L7" s="174">
        <f aca="true" t="shared" si="4" ref="L7:L17">K7/U7</f>
        <v>0.28205128205128205</v>
      </c>
      <c r="M7" s="110">
        <v>19</v>
      </c>
      <c r="N7" s="174">
        <f aca="true" t="shared" si="5" ref="N7:N17">M7/U7</f>
        <v>0.48717948717948717</v>
      </c>
      <c r="O7">
        <v>7</v>
      </c>
      <c r="P7" s="174">
        <f aca="true" t="shared" si="6" ref="P7:P17">O7/U7</f>
        <v>0.1794871794871795</v>
      </c>
      <c r="Q7">
        <v>1</v>
      </c>
      <c r="R7" s="174">
        <f aca="true" t="shared" si="7" ref="R7:R17">Q7/U7</f>
        <v>0.02564102564102564</v>
      </c>
      <c r="S7">
        <v>1</v>
      </c>
      <c r="T7" s="174">
        <f aca="true" t="shared" si="8" ref="T7:T17">S7/U7</f>
        <v>0.02564102564102564</v>
      </c>
      <c r="U7" s="111">
        <f aca="true" t="shared" si="9" ref="U7:U17">SUM(S7,Q7,O7,M7,K7,I7,G7,E7,C7)</f>
        <v>39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2:32" s="30" customFormat="1" ht="12.75" customHeight="1">
      <c r="B8" s="96" t="s">
        <v>206</v>
      </c>
      <c r="C8" s="110"/>
      <c r="D8" s="174">
        <f t="shared" si="0"/>
        <v>0</v>
      </c>
      <c r="E8" s="110"/>
      <c r="F8" s="174">
        <f t="shared" si="1"/>
        <v>0</v>
      </c>
      <c r="G8" s="110"/>
      <c r="H8" s="174">
        <f t="shared" si="2"/>
        <v>0</v>
      </c>
      <c r="I8" s="110">
        <v>1</v>
      </c>
      <c r="J8" s="174">
        <f t="shared" si="3"/>
        <v>0.041666666666666664</v>
      </c>
      <c r="K8" s="110">
        <v>5</v>
      </c>
      <c r="L8" s="174">
        <f t="shared" si="4"/>
        <v>0.20833333333333334</v>
      </c>
      <c r="M8" s="110">
        <v>12</v>
      </c>
      <c r="N8" s="174">
        <f t="shared" si="5"/>
        <v>0.5</v>
      </c>
      <c r="O8">
        <v>5</v>
      </c>
      <c r="P8" s="174">
        <f t="shared" si="6"/>
        <v>0.20833333333333334</v>
      </c>
      <c r="Q8"/>
      <c r="R8" s="174">
        <f t="shared" si="7"/>
        <v>0</v>
      </c>
      <c r="S8">
        <v>1</v>
      </c>
      <c r="T8" s="174">
        <f t="shared" si="8"/>
        <v>0.041666666666666664</v>
      </c>
      <c r="U8" s="111">
        <f t="shared" si="9"/>
        <v>24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2:32" s="30" customFormat="1" ht="12.75" customHeight="1">
      <c r="B9" s="96" t="s">
        <v>207</v>
      </c>
      <c r="C9" s="110"/>
      <c r="D9" s="174">
        <f t="shared" si="0"/>
        <v>0</v>
      </c>
      <c r="E9" s="110"/>
      <c r="F9" s="174">
        <f t="shared" si="1"/>
        <v>0</v>
      </c>
      <c r="G9" s="110">
        <v>2</v>
      </c>
      <c r="H9" s="174">
        <f t="shared" si="2"/>
        <v>0.11764705882352941</v>
      </c>
      <c r="I9" s="110"/>
      <c r="J9" s="174">
        <f t="shared" si="3"/>
        <v>0</v>
      </c>
      <c r="K9" s="110">
        <v>5</v>
      </c>
      <c r="L9" s="174">
        <f t="shared" si="4"/>
        <v>0.29411764705882354</v>
      </c>
      <c r="M9" s="110">
        <v>8</v>
      </c>
      <c r="N9" s="174">
        <f t="shared" si="5"/>
        <v>0.47058823529411764</v>
      </c>
      <c r="O9">
        <v>2</v>
      </c>
      <c r="P9" s="174">
        <f t="shared" si="6"/>
        <v>0.11764705882352941</v>
      </c>
      <c r="Q9"/>
      <c r="R9" s="174">
        <f t="shared" si="7"/>
        <v>0</v>
      </c>
      <c r="S9"/>
      <c r="T9" s="174">
        <f t="shared" si="8"/>
        <v>0</v>
      </c>
      <c r="U9" s="111">
        <f t="shared" si="9"/>
        <v>17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2:32" s="30" customFormat="1" ht="12.75" customHeight="1">
      <c r="B10" s="96" t="s">
        <v>304</v>
      </c>
      <c r="C10" s="110"/>
      <c r="D10" s="174">
        <f t="shared" si="0"/>
        <v>0</v>
      </c>
      <c r="E10" s="110"/>
      <c r="F10" s="174">
        <f t="shared" si="1"/>
        <v>0</v>
      </c>
      <c r="G10" s="110">
        <v>1</v>
      </c>
      <c r="H10" s="174">
        <f t="shared" si="2"/>
        <v>0.05</v>
      </c>
      <c r="I10" s="110"/>
      <c r="J10" s="174">
        <f t="shared" si="3"/>
        <v>0</v>
      </c>
      <c r="K10" s="110">
        <v>6</v>
      </c>
      <c r="L10" s="174">
        <f t="shared" si="4"/>
        <v>0.3</v>
      </c>
      <c r="M10" s="110">
        <v>6</v>
      </c>
      <c r="N10" s="174">
        <f t="shared" si="5"/>
        <v>0.3</v>
      </c>
      <c r="O10">
        <v>7</v>
      </c>
      <c r="P10" s="174">
        <f t="shared" si="6"/>
        <v>0.35</v>
      </c>
      <c r="Q10"/>
      <c r="R10" s="174">
        <f t="shared" si="7"/>
        <v>0</v>
      </c>
      <c r="S10"/>
      <c r="T10" s="174">
        <f t="shared" si="8"/>
        <v>0</v>
      </c>
      <c r="U10" s="111">
        <f t="shared" si="9"/>
        <v>20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2:32" s="30" customFormat="1" ht="12.75" customHeight="1">
      <c r="B11" s="96" t="s">
        <v>305</v>
      </c>
      <c r="C11" s="110"/>
      <c r="D11" s="174">
        <f t="shared" si="0"/>
        <v>0</v>
      </c>
      <c r="E11" s="110"/>
      <c r="F11" s="174">
        <f t="shared" si="1"/>
        <v>0</v>
      </c>
      <c r="G11" s="110">
        <v>1</v>
      </c>
      <c r="H11" s="174">
        <f t="shared" si="2"/>
        <v>0.0125</v>
      </c>
      <c r="I11" s="110"/>
      <c r="J11" s="174">
        <f t="shared" si="3"/>
        <v>0</v>
      </c>
      <c r="K11" s="110">
        <v>19</v>
      </c>
      <c r="L11" s="174">
        <f t="shared" si="4"/>
        <v>0.2375</v>
      </c>
      <c r="M11" s="110">
        <v>28</v>
      </c>
      <c r="N11" s="174">
        <f t="shared" si="5"/>
        <v>0.35</v>
      </c>
      <c r="O11">
        <v>27</v>
      </c>
      <c r="P11" s="174">
        <f t="shared" si="6"/>
        <v>0.3375</v>
      </c>
      <c r="Q11">
        <v>3</v>
      </c>
      <c r="R11" s="174">
        <f t="shared" si="7"/>
        <v>0.0375</v>
      </c>
      <c r="S11">
        <v>2</v>
      </c>
      <c r="T11" s="174">
        <f t="shared" si="8"/>
        <v>0.025</v>
      </c>
      <c r="U11" s="111">
        <f t="shared" si="9"/>
        <v>80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2:32" s="30" customFormat="1" ht="12.75" customHeight="1">
      <c r="B12" s="96" t="s">
        <v>208</v>
      </c>
      <c r="C12" s="110"/>
      <c r="D12" s="174">
        <f t="shared" si="0"/>
        <v>0</v>
      </c>
      <c r="E12" s="110"/>
      <c r="F12" s="174">
        <f t="shared" si="1"/>
        <v>0</v>
      </c>
      <c r="G12" s="110"/>
      <c r="H12" s="174">
        <f t="shared" si="2"/>
        <v>0</v>
      </c>
      <c r="I12" s="110"/>
      <c r="J12" s="174">
        <f t="shared" si="3"/>
        <v>0</v>
      </c>
      <c r="K12" s="110">
        <v>8</v>
      </c>
      <c r="L12" s="174">
        <f t="shared" si="4"/>
        <v>0.42105263157894735</v>
      </c>
      <c r="M12" s="110">
        <v>7</v>
      </c>
      <c r="N12" s="174">
        <f t="shared" si="5"/>
        <v>0.3684210526315789</v>
      </c>
      <c r="O12">
        <v>2</v>
      </c>
      <c r="P12" s="174">
        <f t="shared" si="6"/>
        <v>0.10526315789473684</v>
      </c>
      <c r="Q12">
        <v>2</v>
      </c>
      <c r="R12" s="174">
        <f t="shared" si="7"/>
        <v>0.10526315789473684</v>
      </c>
      <c r="S12"/>
      <c r="T12" s="174">
        <f t="shared" si="8"/>
        <v>0</v>
      </c>
      <c r="U12" s="111">
        <f t="shared" si="9"/>
        <v>19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2:32" s="30" customFormat="1" ht="12.75" customHeight="1">
      <c r="B13" s="96" t="s">
        <v>209</v>
      </c>
      <c r="C13" s="110"/>
      <c r="D13" s="174">
        <f t="shared" si="0"/>
        <v>0</v>
      </c>
      <c r="E13" s="110"/>
      <c r="F13" s="174">
        <f t="shared" si="1"/>
        <v>0</v>
      </c>
      <c r="G13" s="110"/>
      <c r="H13" s="174">
        <f t="shared" si="2"/>
        <v>0</v>
      </c>
      <c r="I13" s="110"/>
      <c r="J13" s="174">
        <f t="shared" si="3"/>
        <v>0</v>
      </c>
      <c r="K13" s="110">
        <v>8</v>
      </c>
      <c r="L13" s="174">
        <f t="shared" si="4"/>
        <v>0.4444444444444444</v>
      </c>
      <c r="M13" s="110">
        <v>5</v>
      </c>
      <c r="N13" s="174">
        <f t="shared" si="5"/>
        <v>0.2777777777777778</v>
      </c>
      <c r="O13">
        <v>4</v>
      </c>
      <c r="P13" s="174">
        <f t="shared" si="6"/>
        <v>0.2222222222222222</v>
      </c>
      <c r="Q13"/>
      <c r="R13" s="174">
        <f t="shared" si="7"/>
        <v>0</v>
      </c>
      <c r="S13">
        <v>1</v>
      </c>
      <c r="T13" s="174">
        <f t="shared" si="8"/>
        <v>0.05555555555555555</v>
      </c>
      <c r="U13" s="111">
        <f t="shared" si="9"/>
        <v>18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2:32" s="30" customFormat="1" ht="12.75" customHeight="1">
      <c r="B14" s="96" t="s">
        <v>197</v>
      </c>
      <c r="C14" s="110"/>
      <c r="D14" s="174">
        <f t="shared" si="0"/>
        <v>0</v>
      </c>
      <c r="E14" s="110"/>
      <c r="F14" s="174">
        <f t="shared" si="1"/>
        <v>0</v>
      </c>
      <c r="G14" s="110">
        <v>1</v>
      </c>
      <c r="H14" s="174">
        <f t="shared" si="2"/>
        <v>0.038461538461538464</v>
      </c>
      <c r="I14" s="110"/>
      <c r="J14" s="174">
        <f t="shared" si="3"/>
        <v>0</v>
      </c>
      <c r="K14" s="110">
        <v>6</v>
      </c>
      <c r="L14" s="174">
        <f t="shared" si="4"/>
        <v>0.23076923076923078</v>
      </c>
      <c r="M14" s="110">
        <v>13</v>
      </c>
      <c r="N14" s="174">
        <f t="shared" si="5"/>
        <v>0.5</v>
      </c>
      <c r="O14">
        <v>5</v>
      </c>
      <c r="P14" s="174">
        <f t="shared" si="6"/>
        <v>0.19230769230769232</v>
      </c>
      <c r="Q14"/>
      <c r="R14" s="174">
        <f t="shared" si="7"/>
        <v>0</v>
      </c>
      <c r="S14">
        <v>1</v>
      </c>
      <c r="T14" s="174">
        <f t="shared" si="8"/>
        <v>0.038461538461538464</v>
      </c>
      <c r="U14" s="111">
        <f t="shared" si="9"/>
        <v>26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2:32" s="30" customFormat="1" ht="12.75" customHeight="1">
      <c r="B15" s="96" t="s">
        <v>200</v>
      </c>
      <c r="C15" s="110"/>
      <c r="D15" s="174">
        <f t="shared" si="0"/>
        <v>0</v>
      </c>
      <c r="E15" s="110"/>
      <c r="F15" s="174">
        <f t="shared" si="1"/>
        <v>0</v>
      </c>
      <c r="G15" s="110">
        <v>1</v>
      </c>
      <c r="H15" s="174">
        <f t="shared" si="2"/>
        <v>0.04</v>
      </c>
      <c r="I15" s="110"/>
      <c r="J15" s="174">
        <f t="shared" si="3"/>
        <v>0</v>
      </c>
      <c r="K15" s="110">
        <v>8</v>
      </c>
      <c r="L15" s="174">
        <f t="shared" si="4"/>
        <v>0.32</v>
      </c>
      <c r="M15" s="110">
        <v>10</v>
      </c>
      <c r="N15" s="174">
        <f t="shared" si="5"/>
        <v>0.4</v>
      </c>
      <c r="O15">
        <v>6</v>
      </c>
      <c r="P15" s="174">
        <f t="shared" si="6"/>
        <v>0.24</v>
      </c>
      <c r="Q15"/>
      <c r="R15" s="174">
        <f t="shared" si="7"/>
        <v>0</v>
      </c>
      <c r="S15"/>
      <c r="T15" s="174">
        <f t="shared" si="8"/>
        <v>0</v>
      </c>
      <c r="U15" s="111">
        <f t="shared" si="9"/>
        <v>25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2:21" ht="12.75" customHeight="1" thickBot="1">
      <c r="B16" s="96" t="s">
        <v>210</v>
      </c>
      <c r="C16" s="108"/>
      <c r="D16" s="174">
        <f t="shared" si="0"/>
        <v>0</v>
      </c>
      <c r="E16" s="108"/>
      <c r="F16" s="174">
        <f t="shared" si="1"/>
        <v>0</v>
      </c>
      <c r="G16" s="108"/>
      <c r="H16" s="174">
        <f t="shared" si="2"/>
        <v>0</v>
      </c>
      <c r="I16" s="108"/>
      <c r="J16" s="174">
        <f t="shared" si="3"/>
        <v>0</v>
      </c>
      <c r="K16" s="108">
        <v>4</v>
      </c>
      <c r="L16" s="174">
        <f t="shared" si="4"/>
        <v>0.2</v>
      </c>
      <c r="M16" s="108">
        <v>4</v>
      </c>
      <c r="N16" s="174">
        <f t="shared" si="5"/>
        <v>0.2</v>
      </c>
      <c r="O16">
        <v>10</v>
      </c>
      <c r="P16" s="174">
        <f t="shared" si="6"/>
        <v>0.5</v>
      </c>
      <c r="Q16">
        <v>1</v>
      </c>
      <c r="R16" s="174">
        <f t="shared" si="7"/>
        <v>0.05</v>
      </c>
      <c r="S16">
        <v>1</v>
      </c>
      <c r="T16" s="174">
        <f t="shared" si="8"/>
        <v>0.05</v>
      </c>
      <c r="U16" s="111">
        <f t="shared" si="9"/>
        <v>20</v>
      </c>
    </row>
    <row r="17" spans="2:30" s="50" customFormat="1" ht="12.75" customHeight="1" thickBot="1">
      <c r="B17" s="112" t="s">
        <v>165</v>
      </c>
      <c r="C17" s="86">
        <f>SUM(C6:C16)</f>
        <v>2</v>
      </c>
      <c r="D17" s="199">
        <f t="shared" si="0"/>
        <v>0.004608294930875576</v>
      </c>
      <c r="E17" s="86">
        <f>SUM(E6:E16)</f>
        <v>2</v>
      </c>
      <c r="F17" s="199">
        <f t="shared" si="1"/>
        <v>0.004608294930875576</v>
      </c>
      <c r="G17" s="86">
        <f>SUM(G6:G16)</f>
        <v>9</v>
      </c>
      <c r="H17" s="199">
        <f t="shared" si="2"/>
        <v>0.020737327188940093</v>
      </c>
      <c r="I17" s="86">
        <f>SUM(I6:I16)</f>
        <v>2</v>
      </c>
      <c r="J17" s="199">
        <f t="shared" si="3"/>
        <v>0.004608294930875576</v>
      </c>
      <c r="K17" s="86">
        <f>SUM(K6:K16)</f>
        <v>117</v>
      </c>
      <c r="L17" s="199">
        <f t="shared" si="4"/>
        <v>0.2695852534562212</v>
      </c>
      <c r="M17" s="86">
        <f>SUM(M6:M16)</f>
        <v>198</v>
      </c>
      <c r="N17" s="199">
        <f t="shared" si="5"/>
        <v>0.45622119815668205</v>
      </c>
      <c r="O17" s="86">
        <f>SUM(O6:O16)</f>
        <v>88</v>
      </c>
      <c r="P17" s="199">
        <f t="shared" si="6"/>
        <v>0.20276497695852536</v>
      </c>
      <c r="Q17" s="86">
        <f>SUM(Q6:Q16)</f>
        <v>7</v>
      </c>
      <c r="R17" s="199">
        <f t="shared" si="7"/>
        <v>0.016129032258064516</v>
      </c>
      <c r="S17" s="86">
        <f>SUM(S6:S16)</f>
        <v>9</v>
      </c>
      <c r="T17" s="199">
        <f t="shared" si="8"/>
        <v>0.020737327188940093</v>
      </c>
      <c r="U17" s="198">
        <f t="shared" si="9"/>
        <v>434</v>
      </c>
      <c r="V17" s="54"/>
      <c r="W17" s="56"/>
      <c r="X17" s="54"/>
      <c r="Y17" s="56"/>
      <c r="Z17" s="56"/>
      <c r="AA17" s="56"/>
      <c r="AB17" s="54"/>
      <c r="AC17" s="56"/>
      <c r="AD17" s="54"/>
    </row>
    <row r="18" spans="2:30" ht="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09"/>
      <c r="Z18" s="109"/>
      <c r="AA18" s="16"/>
      <c r="AB18" s="16"/>
      <c r="AC18" s="16"/>
      <c r="AD18" s="16"/>
    </row>
    <row r="19" ht="12.75">
      <c r="B19" s="6" t="s">
        <v>5</v>
      </c>
    </row>
    <row r="20" ht="12.75">
      <c r="B20" t="s">
        <v>244</v>
      </c>
    </row>
    <row r="21" ht="12.75">
      <c r="B21" s="7" t="s">
        <v>9</v>
      </c>
    </row>
    <row r="22" ht="12.75">
      <c r="B22" s="7" t="s">
        <v>58</v>
      </c>
    </row>
    <row r="23" ht="12.75">
      <c r="B23" t="s">
        <v>74</v>
      </c>
    </row>
    <row r="24" ht="12.75">
      <c r="B24" s="7"/>
    </row>
    <row r="25" ht="20.25">
      <c r="B25" s="5" t="s">
        <v>1</v>
      </c>
    </row>
    <row r="29" spans="2:3" ht="12.75">
      <c r="B29" t="s">
        <v>299</v>
      </c>
      <c r="C29" t="s">
        <v>301</v>
      </c>
    </row>
  </sheetData>
  <sheetProtection/>
  <mergeCells count="12">
    <mergeCell ref="Q4:R4"/>
    <mergeCell ref="S4:T4"/>
    <mergeCell ref="B2:U2"/>
    <mergeCell ref="B4:B5"/>
    <mergeCell ref="C4:D4"/>
    <mergeCell ref="E4:F4"/>
    <mergeCell ref="G4:H4"/>
    <mergeCell ref="I4:J4"/>
    <mergeCell ref="K4:L4"/>
    <mergeCell ref="M4:N4"/>
    <mergeCell ref="O4:P4"/>
    <mergeCell ref="U4:U5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B2:AU25"/>
  <sheetViews>
    <sheetView showGridLines="0" zoomScalePageLayoutView="0" workbookViewId="0" topLeftCell="A1">
      <selection activeCell="AD25" sqref="AD25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31" width="17.28125" style="0" customWidth="1"/>
    <col min="32" max="32" width="14.140625" style="0" customWidth="1"/>
    <col min="33" max="33" width="10.00390625" style="0" customWidth="1"/>
  </cols>
  <sheetData>
    <row r="1" ht="12.75" customHeight="1"/>
    <row r="2" spans="2:33" ht="18" customHeight="1">
      <c r="B2" s="521" t="s">
        <v>250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</row>
    <row r="3" spans="2:33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2:35" s="30" customFormat="1" ht="15" customHeight="1">
      <c r="B4" s="544" t="s">
        <v>27</v>
      </c>
      <c r="C4" s="544" t="s">
        <v>48</v>
      </c>
      <c r="D4" s="544"/>
      <c r="E4" s="544" t="s">
        <v>49</v>
      </c>
      <c r="F4" s="544"/>
      <c r="G4" s="544" t="s">
        <v>50</v>
      </c>
      <c r="H4" s="544"/>
      <c r="I4" s="544" t="s">
        <v>51</v>
      </c>
      <c r="J4" s="544"/>
      <c r="K4" s="544" t="s">
        <v>52</v>
      </c>
      <c r="L4" s="544"/>
      <c r="M4" s="544" t="s">
        <v>53</v>
      </c>
      <c r="N4" s="544"/>
      <c r="O4" s="544" t="s">
        <v>54</v>
      </c>
      <c r="P4" s="544"/>
      <c r="Q4" s="544" t="s">
        <v>55</v>
      </c>
      <c r="R4" s="544"/>
      <c r="S4" s="544" t="s">
        <v>160</v>
      </c>
      <c r="T4" s="544"/>
      <c r="U4" s="544" t="s">
        <v>47</v>
      </c>
      <c r="V4" s="544"/>
      <c r="W4" s="544" t="s">
        <v>46</v>
      </c>
      <c r="X4" s="544"/>
      <c r="Y4" s="544" t="s">
        <v>56</v>
      </c>
      <c r="Z4" s="544"/>
      <c r="AA4" s="544" t="s">
        <v>106</v>
      </c>
      <c r="AB4" s="544"/>
      <c r="AC4" s="544" t="s">
        <v>162</v>
      </c>
      <c r="AD4" s="544"/>
      <c r="AE4" s="544" t="s">
        <v>57</v>
      </c>
      <c r="AF4" s="544"/>
      <c r="AG4" s="544" t="s">
        <v>4</v>
      </c>
      <c r="AH4" s="39"/>
      <c r="AI4" s="39"/>
    </row>
    <row r="5" spans="2:47" s="30" customFormat="1" ht="15" customHeight="1">
      <c r="B5" s="544"/>
      <c r="C5" s="101" t="s">
        <v>102</v>
      </c>
      <c r="D5" s="101" t="s">
        <v>3</v>
      </c>
      <c r="E5" s="101" t="s">
        <v>102</v>
      </c>
      <c r="F5" s="101" t="s">
        <v>3</v>
      </c>
      <c r="G5" s="101" t="s">
        <v>102</v>
      </c>
      <c r="H5" s="101" t="s">
        <v>3</v>
      </c>
      <c r="I5" s="101" t="s">
        <v>102</v>
      </c>
      <c r="J5" s="101" t="s">
        <v>3</v>
      </c>
      <c r="K5" s="101" t="s">
        <v>102</v>
      </c>
      <c r="L5" s="101" t="s">
        <v>3</v>
      </c>
      <c r="M5" s="101" t="s">
        <v>102</v>
      </c>
      <c r="N5" s="101" t="s">
        <v>3</v>
      </c>
      <c r="O5" s="101" t="s">
        <v>102</v>
      </c>
      <c r="P5" s="101" t="s">
        <v>3</v>
      </c>
      <c r="Q5" s="101" t="s">
        <v>102</v>
      </c>
      <c r="R5" s="101" t="s">
        <v>3</v>
      </c>
      <c r="S5" s="101" t="s">
        <v>102</v>
      </c>
      <c r="T5" s="101" t="s">
        <v>3</v>
      </c>
      <c r="U5" s="101" t="s">
        <v>102</v>
      </c>
      <c r="V5" s="101" t="s">
        <v>3</v>
      </c>
      <c r="W5" s="101" t="s">
        <v>102</v>
      </c>
      <c r="X5" s="101" t="s">
        <v>3</v>
      </c>
      <c r="Y5" s="101" t="s">
        <v>102</v>
      </c>
      <c r="Z5" s="101" t="s">
        <v>3</v>
      </c>
      <c r="AA5" s="101" t="s">
        <v>102</v>
      </c>
      <c r="AB5" s="101" t="s">
        <v>3</v>
      </c>
      <c r="AC5" s="101" t="s">
        <v>102</v>
      </c>
      <c r="AD5" s="101" t="s">
        <v>3</v>
      </c>
      <c r="AE5" s="101" t="s">
        <v>102</v>
      </c>
      <c r="AF5" s="101" t="s">
        <v>3</v>
      </c>
      <c r="AG5" s="544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2:47" s="30" customFormat="1" ht="12.75" customHeight="1">
      <c r="B6" s="96" t="s">
        <v>205</v>
      </c>
      <c r="C6" s="143">
        <v>9</v>
      </c>
      <c r="D6" s="175">
        <f>C6/AG6</f>
        <v>0.06164383561643835</v>
      </c>
      <c r="E6" s="143">
        <v>14</v>
      </c>
      <c r="F6" s="174">
        <f>E6/AG6</f>
        <v>0.0958904109589041</v>
      </c>
      <c r="G6" s="115"/>
      <c r="H6" s="174">
        <f>G6/AG6</f>
        <v>0</v>
      </c>
      <c r="I6" s="143"/>
      <c r="J6" s="174">
        <f>I6/AG6</f>
        <v>0</v>
      </c>
      <c r="K6" s="143">
        <v>56</v>
      </c>
      <c r="L6" s="175">
        <f>K6/AG6</f>
        <v>0.3835616438356164</v>
      </c>
      <c r="M6" s="143">
        <v>3</v>
      </c>
      <c r="N6" s="174">
        <f>M6/AG6</f>
        <v>0.02054794520547945</v>
      </c>
      <c r="O6" s="143">
        <v>1</v>
      </c>
      <c r="P6" s="175">
        <f>O6/AG6</f>
        <v>0.00684931506849315</v>
      </c>
      <c r="Q6" s="143">
        <v>7</v>
      </c>
      <c r="R6" s="175">
        <f>Q6/AG6</f>
        <v>0.04794520547945205</v>
      </c>
      <c r="S6" s="143">
        <v>35</v>
      </c>
      <c r="T6" s="175">
        <f>S6/AG6</f>
        <v>0.23972602739726026</v>
      </c>
      <c r="U6" s="143">
        <v>13</v>
      </c>
      <c r="V6" s="174">
        <f>U6/AG6</f>
        <v>0.08904109589041095</v>
      </c>
      <c r="W6" s="143">
        <v>2</v>
      </c>
      <c r="X6" s="174">
        <f>W6/AG6</f>
        <v>0.0136986301369863</v>
      </c>
      <c r="Y6" s="115"/>
      <c r="Z6" s="174">
        <f>Y6/AG6</f>
        <v>0</v>
      </c>
      <c r="AA6" s="143">
        <v>3</v>
      </c>
      <c r="AB6" s="174">
        <f>AA6/AG6</f>
        <v>0.02054794520547945</v>
      </c>
      <c r="AC6" s="117"/>
      <c r="AD6" s="174">
        <f>AC6/AG6</f>
        <v>0</v>
      </c>
      <c r="AE6" s="143">
        <v>3</v>
      </c>
      <c r="AF6" s="174">
        <f>AE6/AG6</f>
        <v>0.02054794520547945</v>
      </c>
      <c r="AG6" s="119">
        <f>SUM(AE6,AC6,AA6,Y6,W6,U6,S6,Q6,O6,M6,K6,I6,G6,E6,C6)</f>
        <v>146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2:47" s="30" customFormat="1" ht="12.75" customHeight="1">
      <c r="B7" s="96" t="s">
        <v>303</v>
      </c>
      <c r="C7" s="143">
        <v>1</v>
      </c>
      <c r="D7" s="175">
        <f aca="true" t="shared" si="0" ref="D7:D17">C7/AG7</f>
        <v>0.02564102564102564</v>
      </c>
      <c r="E7" s="143">
        <v>2</v>
      </c>
      <c r="F7" s="174">
        <f aca="true" t="shared" si="1" ref="F7:F17">E7/AG7</f>
        <v>0.05128205128205128</v>
      </c>
      <c r="G7" s="115"/>
      <c r="H7" s="174">
        <f aca="true" t="shared" si="2" ref="H7:H17">G7/AG7</f>
        <v>0</v>
      </c>
      <c r="I7" s="143"/>
      <c r="J7" s="174">
        <f aca="true" t="shared" si="3" ref="J7:J17">I7/AG7</f>
        <v>0</v>
      </c>
      <c r="K7" s="143">
        <v>19</v>
      </c>
      <c r="L7" s="175">
        <f aca="true" t="shared" si="4" ref="L7:L17">K7/AG7</f>
        <v>0.48717948717948717</v>
      </c>
      <c r="M7" s="143">
        <v>2</v>
      </c>
      <c r="N7" s="174">
        <f aca="true" t="shared" si="5" ref="N7:N17">M7/AG7</f>
        <v>0.05128205128205128</v>
      </c>
      <c r="O7" s="143"/>
      <c r="P7" s="175">
        <f aca="true" t="shared" si="6" ref="P7:P17">O7/AG7</f>
        <v>0</v>
      </c>
      <c r="Q7" s="143">
        <v>3</v>
      </c>
      <c r="R7" s="175">
        <f aca="true" t="shared" si="7" ref="R7:R17">Q7/AG7</f>
        <v>0.07692307692307693</v>
      </c>
      <c r="S7" s="143">
        <v>4</v>
      </c>
      <c r="T7" s="175">
        <f aca="true" t="shared" si="8" ref="T7:T17">S7/AG7</f>
        <v>0.10256410256410256</v>
      </c>
      <c r="U7" s="143">
        <v>7</v>
      </c>
      <c r="V7" s="174">
        <f aca="true" t="shared" si="9" ref="V7:V17">U7/AG7</f>
        <v>0.1794871794871795</v>
      </c>
      <c r="W7" s="143"/>
      <c r="X7" s="174">
        <f aca="true" t="shared" si="10" ref="X7:X17">W7/AG7</f>
        <v>0</v>
      </c>
      <c r="Y7" s="115"/>
      <c r="Z7" s="174">
        <f aca="true" t="shared" si="11" ref="Z7:Z17">Y7/AG7</f>
        <v>0</v>
      </c>
      <c r="AA7" s="143">
        <v>1</v>
      </c>
      <c r="AB7" s="174">
        <f aca="true" t="shared" si="12" ref="AB7:AB17">AA7/AG7</f>
        <v>0.02564102564102564</v>
      </c>
      <c r="AC7" s="117"/>
      <c r="AD7" s="174">
        <f aca="true" t="shared" si="13" ref="AD7:AD17">AC7/AG7</f>
        <v>0</v>
      </c>
      <c r="AE7" s="143"/>
      <c r="AF7" s="174">
        <f aca="true" t="shared" si="14" ref="AF7:AF17">AE7/AG7</f>
        <v>0</v>
      </c>
      <c r="AG7" s="119">
        <f aca="true" t="shared" si="15" ref="AG7:AG17">SUM(AE7,AC7,AA7,Y7,W7,U7,S7,Q7,O7,M7,K7,I7,G7,E7,C7)</f>
        <v>39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2:47" s="30" customFormat="1" ht="12.75" customHeight="1">
      <c r="B8" s="96" t="s">
        <v>206</v>
      </c>
      <c r="C8" s="143"/>
      <c r="D8" s="175">
        <f t="shared" si="0"/>
        <v>0</v>
      </c>
      <c r="E8" s="143">
        <v>2</v>
      </c>
      <c r="F8" s="174">
        <f t="shared" si="1"/>
        <v>0.08333333333333333</v>
      </c>
      <c r="G8" s="115"/>
      <c r="H8" s="174">
        <f t="shared" si="2"/>
        <v>0</v>
      </c>
      <c r="I8" s="143"/>
      <c r="J8" s="174">
        <f t="shared" si="3"/>
        <v>0</v>
      </c>
      <c r="K8" s="143">
        <v>12</v>
      </c>
      <c r="L8" s="175">
        <f t="shared" si="4"/>
        <v>0.5</v>
      </c>
      <c r="M8" s="143"/>
      <c r="N8" s="174">
        <f t="shared" si="5"/>
        <v>0</v>
      </c>
      <c r="O8" s="143"/>
      <c r="P8" s="175">
        <f t="shared" si="6"/>
        <v>0</v>
      </c>
      <c r="Q8" s="143"/>
      <c r="R8" s="175">
        <f t="shared" si="7"/>
        <v>0</v>
      </c>
      <c r="S8" s="143">
        <v>3</v>
      </c>
      <c r="T8" s="175">
        <f t="shared" si="8"/>
        <v>0.125</v>
      </c>
      <c r="U8" s="143">
        <v>5</v>
      </c>
      <c r="V8" s="174">
        <f t="shared" si="9"/>
        <v>0.20833333333333334</v>
      </c>
      <c r="W8" s="143">
        <v>1</v>
      </c>
      <c r="X8" s="174">
        <f t="shared" si="10"/>
        <v>0.041666666666666664</v>
      </c>
      <c r="Y8" s="115"/>
      <c r="Z8" s="174">
        <f t="shared" si="11"/>
        <v>0</v>
      </c>
      <c r="AA8" s="143"/>
      <c r="AB8" s="174">
        <f t="shared" si="12"/>
        <v>0</v>
      </c>
      <c r="AC8" s="117"/>
      <c r="AD8" s="174">
        <f t="shared" si="13"/>
        <v>0</v>
      </c>
      <c r="AE8" s="143">
        <v>1</v>
      </c>
      <c r="AF8" s="174">
        <f t="shared" si="14"/>
        <v>0.041666666666666664</v>
      </c>
      <c r="AG8" s="119">
        <f t="shared" si="15"/>
        <v>24</v>
      </c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2:47" s="30" customFormat="1" ht="12.75" customHeight="1">
      <c r="B9" s="96" t="s">
        <v>207</v>
      </c>
      <c r="C9" s="143">
        <v>1</v>
      </c>
      <c r="D9" s="175">
        <f t="shared" si="0"/>
        <v>0.058823529411764705</v>
      </c>
      <c r="E9" s="143"/>
      <c r="F9" s="174">
        <f t="shared" si="1"/>
        <v>0</v>
      </c>
      <c r="G9" s="115"/>
      <c r="H9" s="174">
        <f t="shared" si="2"/>
        <v>0</v>
      </c>
      <c r="I9" s="143"/>
      <c r="J9" s="174">
        <f t="shared" si="3"/>
        <v>0</v>
      </c>
      <c r="K9" s="143">
        <v>9</v>
      </c>
      <c r="L9" s="175">
        <f t="shared" si="4"/>
        <v>0.5294117647058824</v>
      </c>
      <c r="M9" s="143"/>
      <c r="N9" s="174">
        <f t="shared" si="5"/>
        <v>0</v>
      </c>
      <c r="O9" s="143"/>
      <c r="P9" s="175">
        <f t="shared" si="6"/>
        <v>0</v>
      </c>
      <c r="Q9" s="143"/>
      <c r="R9" s="175">
        <f t="shared" si="7"/>
        <v>0</v>
      </c>
      <c r="S9" s="143">
        <v>4</v>
      </c>
      <c r="T9" s="175">
        <f t="shared" si="8"/>
        <v>0.23529411764705882</v>
      </c>
      <c r="U9" s="143">
        <v>2</v>
      </c>
      <c r="V9" s="174">
        <f t="shared" si="9"/>
        <v>0.11764705882352941</v>
      </c>
      <c r="W9" s="143"/>
      <c r="X9" s="174">
        <f t="shared" si="10"/>
        <v>0</v>
      </c>
      <c r="Y9" s="115"/>
      <c r="Z9" s="174">
        <f t="shared" si="11"/>
        <v>0</v>
      </c>
      <c r="AA9" s="143">
        <v>1</v>
      </c>
      <c r="AB9" s="174">
        <f t="shared" si="12"/>
        <v>0.058823529411764705</v>
      </c>
      <c r="AC9" s="117"/>
      <c r="AD9" s="174">
        <f t="shared" si="13"/>
        <v>0</v>
      </c>
      <c r="AE9" s="143"/>
      <c r="AF9" s="174">
        <f t="shared" si="14"/>
        <v>0</v>
      </c>
      <c r="AG9" s="119">
        <f t="shared" si="15"/>
        <v>17</v>
      </c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2:47" s="30" customFormat="1" ht="12.75" customHeight="1">
      <c r="B10" s="96" t="s">
        <v>304</v>
      </c>
      <c r="C10" s="143">
        <v>2</v>
      </c>
      <c r="D10" s="175">
        <f t="shared" si="0"/>
        <v>0.1</v>
      </c>
      <c r="E10" s="143">
        <v>1</v>
      </c>
      <c r="F10" s="174">
        <f t="shared" si="1"/>
        <v>0.05</v>
      </c>
      <c r="G10" s="115"/>
      <c r="H10" s="174">
        <f t="shared" si="2"/>
        <v>0</v>
      </c>
      <c r="I10" s="143"/>
      <c r="J10" s="174">
        <f t="shared" si="3"/>
        <v>0</v>
      </c>
      <c r="K10" s="143">
        <v>7</v>
      </c>
      <c r="L10" s="175">
        <f t="shared" si="4"/>
        <v>0.35</v>
      </c>
      <c r="M10" s="143">
        <v>1</v>
      </c>
      <c r="N10" s="174">
        <f t="shared" si="5"/>
        <v>0.05</v>
      </c>
      <c r="O10" s="143"/>
      <c r="P10" s="175">
        <f t="shared" si="6"/>
        <v>0</v>
      </c>
      <c r="Q10" s="143"/>
      <c r="R10" s="175">
        <f t="shared" si="7"/>
        <v>0</v>
      </c>
      <c r="S10" s="143"/>
      <c r="T10" s="175">
        <f t="shared" si="8"/>
        <v>0</v>
      </c>
      <c r="U10" s="143">
        <v>6</v>
      </c>
      <c r="V10" s="174">
        <f t="shared" si="9"/>
        <v>0.3</v>
      </c>
      <c r="W10" s="143"/>
      <c r="X10" s="174">
        <f t="shared" si="10"/>
        <v>0</v>
      </c>
      <c r="Y10" s="115"/>
      <c r="Z10" s="174">
        <f t="shared" si="11"/>
        <v>0</v>
      </c>
      <c r="AA10" s="143">
        <v>2</v>
      </c>
      <c r="AB10" s="174">
        <f t="shared" si="12"/>
        <v>0.1</v>
      </c>
      <c r="AC10" s="117"/>
      <c r="AD10" s="174">
        <f t="shared" si="13"/>
        <v>0</v>
      </c>
      <c r="AE10" s="143">
        <v>1</v>
      </c>
      <c r="AF10" s="174">
        <f t="shared" si="14"/>
        <v>0.05</v>
      </c>
      <c r="AG10" s="119">
        <f t="shared" si="15"/>
        <v>20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2:47" s="30" customFormat="1" ht="12.75" customHeight="1">
      <c r="B11" s="96" t="s">
        <v>305</v>
      </c>
      <c r="C11" s="143"/>
      <c r="D11" s="175">
        <f t="shared" si="0"/>
        <v>0</v>
      </c>
      <c r="E11" s="143">
        <v>3</v>
      </c>
      <c r="F11" s="174">
        <f t="shared" si="1"/>
        <v>0.0375</v>
      </c>
      <c r="G11" s="115"/>
      <c r="H11" s="174">
        <f t="shared" si="2"/>
        <v>0</v>
      </c>
      <c r="I11" s="143">
        <v>1</v>
      </c>
      <c r="J11" s="174">
        <f t="shared" si="3"/>
        <v>0.0125</v>
      </c>
      <c r="K11" s="143">
        <v>30</v>
      </c>
      <c r="L11" s="175">
        <f t="shared" si="4"/>
        <v>0.375</v>
      </c>
      <c r="M11" s="143">
        <v>3</v>
      </c>
      <c r="N11" s="174">
        <f t="shared" si="5"/>
        <v>0.0375</v>
      </c>
      <c r="O11" s="143"/>
      <c r="P11" s="175">
        <f t="shared" si="6"/>
        <v>0</v>
      </c>
      <c r="Q11" s="143">
        <v>5</v>
      </c>
      <c r="R11" s="175">
        <f t="shared" si="7"/>
        <v>0.0625</v>
      </c>
      <c r="S11" s="143">
        <v>8</v>
      </c>
      <c r="T11" s="175">
        <f t="shared" si="8"/>
        <v>0.1</v>
      </c>
      <c r="U11" s="143">
        <v>25</v>
      </c>
      <c r="V11" s="174">
        <f t="shared" si="9"/>
        <v>0.3125</v>
      </c>
      <c r="W11" s="143"/>
      <c r="X11" s="174">
        <f t="shared" si="10"/>
        <v>0</v>
      </c>
      <c r="Y11" s="115"/>
      <c r="Z11" s="174">
        <f t="shared" si="11"/>
        <v>0</v>
      </c>
      <c r="AA11" s="143">
        <v>2</v>
      </c>
      <c r="AB11" s="174">
        <f t="shared" si="12"/>
        <v>0.025</v>
      </c>
      <c r="AC11" s="117"/>
      <c r="AD11" s="174">
        <f t="shared" si="13"/>
        <v>0</v>
      </c>
      <c r="AE11" s="143">
        <v>3</v>
      </c>
      <c r="AF11" s="174">
        <f t="shared" si="14"/>
        <v>0.0375</v>
      </c>
      <c r="AG11" s="119">
        <f t="shared" si="15"/>
        <v>80</v>
      </c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2:47" s="30" customFormat="1" ht="12.75" customHeight="1">
      <c r="B12" s="96" t="s">
        <v>208</v>
      </c>
      <c r="C12" s="143">
        <v>2</v>
      </c>
      <c r="D12" s="175">
        <f t="shared" si="0"/>
        <v>0.10526315789473684</v>
      </c>
      <c r="E12" s="143">
        <v>1</v>
      </c>
      <c r="F12" s="174">
        <f t="shared" si="1"/>
        <v>0.05263157894736842</v>
      </c>
      <c r="G12" s="115"/>
      <c r="H12" s="174">
        <f t="shared" si="2"/>
        <v>0</v>
      </c>
      <c r="I12" s="143"/>
      <c r="J12" s="174">
        <f t="shared" si="3"/>
        <v>0</v>
      </c>
      <c r="K12" s="143">
        <v>13</v>
      </c>
      <c r="L12" s="175">
        <f t="shared" si="4"/>
        <v>0.6842105263157895</v>
      </c>
      <c r="M12" s="143"/>
      <c r="N12" s="174">
        <f t="shared" si="5"/>
        <v>0</v>
      </c>
      <c r="O12" s="143"/>
      <c r="P12" s="175">
        <f t="shared" si="6"/>
        <v>0</v>
      </c>
      <c r="Q12" s="143"/>
      <c r="R12" s="175">
        <f t="shared" si="7"/>
        <v>0</v>
      </c>
      <c r="S12" s="143"/>
      <c r="T12" s="175">
        <f t="shared" si="8"/>
        <v>0</v>
      </c>
      <c r="U12" s="143">
        <v>3</v>
      </c>
      <c r="V12" s="174">
        <f t="shared" si="9"/>
        <v>0.15789473684210525</v>
      </c>
      <c r="W12" s="143"/>
      <c r="X12" s="174">
        <f t="shared" si="10"/>
        <v>0</v>
      </c>
      <c r="Y12" s="115"/>
      <c r="Z12" s="174">
        <f t="shared" si="11"/>
        <v>0</v>
      </c>
      <c r="AA12" s="143"/>
      <c r="AB12" s="174">
        <f t="shared" si="12"/>
        <v>0</v>
      </c>
      <c r="AC12" s="117"/>
      <c r="AD12" s="174">
        <f t="shared" si="13"/>
        <v>0</v>
      </c>
      <c r="AE12" s="143"/>
      <c r="AF12" s="174">
        <f t="shared" si="14"/>
        <v>0</v>
      </c>
      <c r="AG12" s="119">
        <f t="shared" si="15"/>
        <v>19</v>
      </c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2:47" s="30" customFormat="1" ht="12.75" customHeight="1">
      <c r="B13" s="96" t="s">
        <v>209</v>
      </c>
      <c r="C13" s="143"/>
      <c r="D13" s="175">
        <f t="shared" si="0"/>
        <v>0</v>
      </c>
      <c r="E13" s="143">
        <v>2</v>
      </c>
      <c r="F13" s="174">
        <f t="shared" si="1"/>
        <v>0.1111111111111111</v>
      </c>
      <c r="G13" s="115"/>
      <c r="H13" s="174">
        <f t="shared" si="2"/>
        <v>0</v>
      </c>
      <c r="I13" s="143">
        <v>1</v>
      </c>
      <c r="J13" s="174">
        <f t="shared" si="3"/>
        <v>0.05555555555555555</v>
      </c>
      <c r="K13" s="143">
        <v>9</v>
      </c>
      <c r="L13" s="175">
        <f t="shared" si="4"/>
        <v>0.5</v>
      </c>
      <c r="M13" s="143"/>
      <c r="N13" s="174">
        <f t="shared" si="5"/>
        <v>0</v>
      </c>
      <c r="O13" s="143"/>
      <c r="P13" s="175">
        <f t="shared" si="6"/>
        <v>0</v>
      </c>
      <c r="Q13" s="143"/>
      <c r="R13" s="175">
        <f t="shared" si="7"/>
        <v>0</v>
      </c>
      <c r="S13" s="143">
        <v>1</v>
      </c>
      <c r="T13" s="175">
        <f t="shared" si="8"/>
        <v>0.05555555555555555</v>
      </c>
      <c r="U13" s="143">
        <v>4</v>
      </c>
      <c r="V13" s="174">
        <f t="shared" si="9"/>
        <v>0.2222222222222222</v>
      </c>
      <c r="W13" s="143"/>
      <c r="X13" s="174">
        <f t="shared" si="10"/>
        <v>0</v>
      </c>
      <c r="Y13" s="115"/>
      <c r="Z13" s="174">
        <f t="shared" si="11"/>
        <v>0</v>
      </c>
      <c r="AA13" s="143">
        <v>1</v>
      </c>
      <c r="AB13" s="174">
        <f t="shared" si="12"/>
        <v>0.05555555555555555</v>
      </c>
      <c r="AC13" s="117"/>
      <c r="AD13" s="174">
        <f t="shared" si="13"/>
        <v>0</v>
      </c>
      <c r="AE13" s="143"/>
      <c r="AF13" s="174">
        <f t="shared" si="14"/>
        <v>0</v>
      </c>
      <c r="AG13" s="119">
        <f t="shared" si="15"/>
        <v>18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2:47" s="30" customFormat="1" ht="12.75" customHeight="1">
      <c r="B14" s="96" t="s">
        <v>197</v>
      </c>
      <c r="C14" s="143">
        <v>4</v>
      </c>
      <c r="D14" s="175">
        <f t="shared" si="0"/>
        <v>0.15384615384615385</v>
      </c>
      <c r="E14" s="143">
        <v>2</v>
      </c>
      <c r="F14" s="174">
        <f t="shared" si="1"/>
        <v>0.07692307692307693</v>
      </c>
      <c r="G14" s="115"/>
      <c r="H14" s="174">
        <f t="shared" si="2"/>
        <v>0</v>
      </c>
      <c r="I14" s="143"/>
      <c r="J14" s="174">
        <f t="shared" si="3"/>
        <v>0</v>
      </c>
      <c r="K14" s="143">
        <v>8</v>
      </c>
      <c r="L14" s="175">
        <f t="shared" si="4"/>
        <v>0.3076923076923077</v>
      </c>
      <c r="M14" s="143"/>
      <c r="N14" s="174">
        <f t="shared" si="5"/>
        <v>0</v>
      </c>
      <c r="O14" s="143"/>
      <c r="P14" s="175">
        <f t="shared" si="6"/>
        <v>0</v>
      </c>
      <c r="Q14" s="143">
        <v>1</v>
      </c>
      <c r="R14" s="175">
        <f t="shared" si="7"/>
        <v>0.038461538461538464</v>
      </c>
      <c r="S14" s="143">
        <v>4</v>
      </c>
      <c r="T14" s="175">
        <f t="shared" si="8"/>
        <v>0.15384615384615385</v>
      </c>
      <c r="U14" s="143">
        <v>6</v>
      </c>
      <c r="V14" s="174">
        <f t="shared" si="9"/>
        <v>0.23076923076923078</v>
      </c>
      <c r="W14" s="143"/>
      <c r="X14" s="174">
        <f t="shared" si="10"/>
        <v>0</v>
      </c>
      <c r="Y14" s="115"/>
      <c r="Z14" s="174">
        <f t="shared" si="11"/>
        <v>0</v>
      </c>
      <c r="AA14" s="143">
        <v>1</v>
      </c>
      <c r="AB14" s="174">
        <f t="shared" si="12"/>
        <v>0.038461538461538464</v>
      </c>
      <c r="AC14" s="117"/>
      <c r="AD14" s="174">
        <f t="shared" si="13"/>
        <v>0</v>
      </c>
      <c r="AE14" s="143"/>
      <c r="AF14" s="174">
        <f t="shared" si="14"/>
        <v>0</v>
      </c>
      <c r="AG14" s="119">
        <f t="shared" si="15"/>
        <v>26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2:47" s="30" customFormat="1" ht="12.75" customHeight="1">
      <c r="B15" s="96" t="s">
        <v>200</v>
      </c>
      <c r="C15" s="143">
        <v>1</v>
      </c>
      <c r="D15" s="175">
        <f t="shared" si="0"/>
        <v>0.04</v>
      </c>
      <c r="E15" s="143">
        <v>1</v>
      </c>
      <c r="F15" s="174">
        <f t="shared" si="1"/>
        <v>0.04</v>
      </c>
      <c r="G15" s="115"/>
      <c r="H15" s="174">
        <f t="shared" si="2"/>
        <v>0</v>
      </c>
      <c r="I15" s="143"/>
      <c r="J15" s="174">
        <f t="shared" si="3"/>
        <v>0</v>
      </c>
      <c r="K15" s="143">
        <v>11</v>
      </c>
      <c r="L15" s="175">
        <f t="shared" si="4"/>
        <v>0.44</v>
      </c>
      <c r="M15" s="143">
        <v>1</v>
      </c>
      <c r="N15" s="174">
        <f t="shared" si="5"/>
        <v>0.04</v>
      </c>
      <c r="O15" s="143"/>
      <c r="P15" s="175">
        <f t="shared" si="6"/>
        <v>0</v>
      </c>
      <c r="Q15" s="143"/>
      <c r="R15" s="175">
        <f t="shared" si="7"/>
        <v>0</v>
      </c>
      <c r="S15" s="143">
        <v>4</v>
      </c>
      <c r="T15" s="175">
        <f t="shared" si="8"/>
        <v>0.16</v>
      </c>
      <c r="U15" s="143">
        <v>6</v>
      </c>
      <c r="V15" s="174">
        <f t="shared" si="9"/>
        <v>0.24</v>
      </c>
      <c r="W15" s="143"/>
      <c r="X15" s="174">
        <f t="shared" si="10"/>
        <v>0</v>
      </c>
      <c r="Y15" s="115"/>
      <c r="Z15" s="174">
        <f t="shared" si="11"/>
        <v>0</v>
      </c>
      <c r="AA15" s="143">
        <v>1</v>
      </c>
      <c r="AB15" s="174">
        <f t="shared" si="12"/>
        <v>0.04</v>
      </c>
      <c r="AC15" s="117"/>
      <c r="AD15" s="174">
        <f t="shared" si="13"/>
        <v>0</v>
      </c>
      <c r="AE15" s="143"/>
      <c r="AF15" s="174">
        <f t="shared" si="14"/>
        <v>0</v>
      </c>
      <c r="AG15" s="119">
        <f t="shared" si="15"/>
        <v>25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2:47" s="30" customFormat="1" ht="12.75" customHeight="1" thickBot="1">
      <c r="B16" s="96" t="s">
        <v>210</v>
      </c>
      <c r="C16" s="144"/>
      <c r="D16" s="175">
        <f t="shared" si="0"/>
        <v>0</v>
      </c>
      <c r="E16" s="144">
        <v>2</v>
      </c>
      <c r="F16" s="174">
        <f t="shared" si="1"/>
        <v>0.1</v>
      </c>
      <c r="G16" s="115"/>
      <c r="H16" s="174">
        <f t="shared" si="2"/>
        <v>0</v>
      </c>
      <c r="I16" s="144"/>
      <c r="J16" s="174">
        <f t="shared" si="3"/>
        <v>0</v>
      </c>
      <c r="K16" s="144">
        <v>5</v>
      </c>
      <c r="L16" s="175">
        <f t="shared" si="4"/>
        <v>0.25</v>
      </c>
      <c r="M16" s="144"/>
      <c r="N16" s="174">
        <f t="shared" si="5"/>
        <v>0</v>
      </c>
      <c r="O16" s="144"/>
      <c r="P16" s="175">
        <f t="shared" si="6"/>
        <v>0</v>
      </c>
      <c r="Q16" s="144">
        <v>1</v>
      </c>
      <c r="R16" s="175">
        <f t="shared" si="7"/>
        <v>0.05</v>
      </c>
      <c r="S16" s="144">
        <v>2</v>
      </c>
      <c r="T16" s="175">
        <f t="shared" si="8"/>
        <v>0.1</v>
      </c>
      <c r="U16" s="144">
        <v>10</v>
      </c>
      <c r="V16" s="174">
        <f t="shared" si="9"/>
        <v>0.5</v>
      </c>
      <c r="W16" s="144"/>
      <c r="X16" s="174">
        <f t="shared" si="10"/>
        <v>0</v>
      </c>
      <c r="Y16" s="115"/>
      <c r="Z16" s="174">
        <f t="shared" si="11"/>
        <v>0</v>
      </c>
      <c r="AA16" s="144"/>
      <c r="AB16" s="174">
        <f t="shared" si="12"/>
        <v>0</v>
      </c>
      <c r="AC16" s="117"/>
      <c r="AD16" s="174">
        <f t="shared" si="13"/>
        <v>0</v>
      </c>
      <c r="AE16"/>
      <c r="AF16" s="174">
        <f t="shared" si="14"/>
        <v>0</v>
      </c>
      <c r="AG16" s="119">
        <f t="shared" si="15"/>
        <v>20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2:47" s="30" customFormat="1" ht="12.75" customHeight="1" thickBot="1">
      <c r="B17" s="113" t="s">
        <v>165</v>
      </c>
      <c r="C17" s="446">
        <f>SUM(C6:C16)</f>
        <v>20</v>
      </c>
      <c r="D17" s="445">
        <f t="shared" si="0"/>
        <v>0.04608294930875576</v>
      </c>
      <c r="E17" s="446">
        <f>SUM(E6:E16)</f>
        <v>30</v>
      </c>
      <c r="F17" s="447">
        <f t="shared" si="1"/>
        <v>0.06912442396313365</v>
      </c>
      <c r="G17" s="114">
        <f>SUM(G6:G16)</f>
        <v>0</v>
      </c>
      <c r="H17" s="199">
        <f t="shared" si="2"/>
        <v>0</v>
      </c>
      <c r="I17" s="446">
        <f>SUM(I6:I16)</f>
        <v>2</v>
      </c>
      <c r="J17" s="447">
        <f t="shared" si="3"/>
        <v>0.004608294930875576</v>
      </c>
      <c r="K17" s="446">
        <f>SUM(K6:K16)</f>
        <v>179</v>
      </c>
      <c r="L17" s="445">
        <f t="shared" si="4"/>
        <v>0.41244239631336405</v>
      </c>
      <c r="M17" s="446">
        <f>SUM(M6:M16)</f>
        <v>10</v>
      </c>
      <c r="N17" s="447">
        <f t="shared" si="5"/>
        <v>0.02304147465437788</v>
      </c>
      <c r="O17" s="446">
        <f>SUM(O6:O16)</f>
        <v>1</v>
      </c>
      <c r="P17" s="445">
        <f t="shared" si="6"/>
        <v>0.002304147465437788</v>
      </c>
      <c r="Q17" s="446">
        <f>SUM(Q6:Q16)</f>
        <v>17</v>
      </c>
      <c r="R17" s="445">
        <f t="shared" si="7"/>
        <v>0.03917050691244239</v>
      </c>
      <c r="S17" s="446">
        <f>SUM(S6:S16)</f>
        <v>65</v>
      </c>
      <c r="T17" s="445">
        <f t="shared" si="8"/>
        <v>0.1497695852534562</v>
      </c>
      <c r="U17" s="446">
        <f>SUM(U6:U16)</f>
        <v>87</v>
      </c>
      <c r="V17" s="447">
        <f t="shared" si="9"/>
        <v>0.20046082949308755</v>
      </c>
      <c r="W17" s="446">
        <f>SUM(W6:W16)</f>
        <v>3</v>
      </c>
      <c r="X17" s="447">
        <f t="shared" si="10"/>
        <v>0.0069124423963133645</v>
      </c>
      <c r="Y17" s="114">
        <f>SUM(Y6:Y16)</f>
        <v>0</v>
      </c>
      <c r="Z17" s="199">
        <f t="shared" si="11"/>
        <v>0</v>
      </c>
      <c r="AA17" s="446">
        <f>SUM(AA6:AA16)</f>
        <v>12</v>
      </c>
      <c r="AB17" s="447">
        <f t="shared" si="12"/>
        <v>0.027649769585253458</v>
      </c>
      <c r="AC17" s="114">
        <f>SUM(AC6:AC16)</f>
        <v>0</v>
      </c>
      <c r="AD17" s="199">
        <f t="shared" si="13"/>
        <v>0</v>
      </c>
      <c r="AE17" s="114">
        <f>SUM(AE6:AE16)</f>
        <v>8</v>
      </c>
      <c r="AF17" s="199">
        <f t="shared" si="14"/>
        <v>0.018433179723502304</v>
      </c>
      <c r="AG17" s="118">
        <f t="shared" si="15"/>
        <v>434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ht="12.75" customHeight="1">
      <c r="X18" s="116"/>
    </row>
    <row r="19" ht="12.75">
      <c r="B19" s="6" t="s">
        <v>5</v>
      </c>
    </row>
    <row r="20" ht="12.75">
      <c r="B20" t="s">
        <v>244</v>
      </c>
    </row>
    <row r="21" ht="12.75">
      <c r="B21" s="7" t="s">
        <v>9</v>
      </c>
    </row>
    <row r="22" ht="12.75">
      <c r="B22" s="7" t="s">
        <v>58</v>
      </c>
    </row>
    <row r="23" ht="12.75">
      <c r="B23" t="s">
        <v>74</v>
      </c>
    </row>
    <row r="24" ht="12.75">
      <c r="B24" s="7"/>
    </row>
    <row r="25" ht="20.25">
      <c r="B25" s="5" t="s">
        <v>1</v>
      </c>
    </row>
  </sheetData>
  <sheetProtection/>
  <mergeCells count="18">
    <mergeCell ref="AE4:AF4"/>
    <mergeCell ref="AG4:AG5"/>
    <mergeCell ref="B2:AG2"/>
    <mergeCell ref="S4:T4"/>
    <mergeCell ref="E4:F4"/>
    <mergeCell ref="I4:J4"/>
    <mergeCell ref="K4:L4"/>
    <mergeCell ref="M4:N4"/>
    <mergeCell ref="O4:P4"/>
    <mergeCell ref="Q4:R4"/>
    <mergeCell ref="B4:B5"/>
    <mergeCell ref="C4:D4"/>
    <mergeCell ref="W4:X4"/>
    <mergeCell ref="Y4:Z4"/>
    <mergeCell ref="AA4:AB4"/>
    <mergeCell ref="AC4:AD4"/>
    <mergeCell ref="G4:H4"/>
    <mergeCell ref="U4:V4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00"/>
  </sheetPr>
  <dimension ref="B2:AA25"/>
  <sheetViews>
    <sheetView showGridLines="0" zoomScalePageLayoutView="0" workbookViewId="0" topLeftCell="A1">
      <selection activeCell="G36" sqref="G36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23" width="17.28125" style="0" customWidth="1"/>
    <col min="24" max="30" width="17.421875" style="0" customWidth="1"/>
  </cols>
  <sheetData>
    <row r="2" spans="2:27" ht="18" customHeight="1">
      <c r="B2" s="511" t="s">
        <v>251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40"/>
      <c r="Y2" s="40"/>
      <c r="Z2" s="40"/>
      <c r="AA2" s="40"/>
    </row>
    <row r="3" spans="2:27" s="30" customFormat="1" ht="18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3" ht="15">
      <c r="B4" s="544" t="s">
        <v>161</v>
      </c>
      <c r="C4" s="544" t="s">
        <v>109</v>
      </c>
      <c r="D4" s="544"/>
      <c r="E4" s="550" t="s">
        <v>70</v>
      </c>
      <c r="F4" s="551"/>
      <c r="G4" s="544" t="s">
        <v>36</v>
      </c>
      <c r="H4" s="544"/>
      <c r="I4" s="544" t="s">
        <v>37</v>
      </c>
      <c r="J4" s="544"/>
      <c r="K4" s="544" t="s">
        <v>38</v>
      </c>
      <c r="L4" s="544"/>
      <c r="M4" s="544" t="s">
        <v>39</v>
      </c>
      <c r="N4" s="544"/>
      <c r="O4" s="544" t="s">
        <v>40</v>
      </c>
      <c r="P4" s="544"/>
      <c r="Q4" s="544" t="s">
        <v>41</v>
      </c>
      <c r="R4" s="544"/>
      <c r="S4" s="544" t="s">
        <v>42</v>
      </c>
      <c r="T4" s="544"/>
      <c r="U4" s="544" t="s">
        <v>71</v>
      </c>
      <c r="V4" s="544"/>
      <c r="W4" s="544" t="s">
        <v>4</v>
      </c>
    </row>
    <row r="5" spans="2:23" ht="15">
      <c r="B5" s="544"/>
      <c r="C5" s="101" t="s">
        <v>102</v>
      </c>
      <c r="D5" s="101" t="s">
        <v>3</v>
      </c>
      <c r="E5" s="101" t="s">
        <v>102</v>
      </c>
      <c r="F5" s="101" t="s">
        <v>3</v>
      </c>
      <c r="G5" s="101" t="s">
        <v>102</v>
      </c>
      <c r="H5" s="101" t="s">
        <v>3</v>
      </c>
      <c r="I5" s="101" t="s">
        <v>102</v>
      </c>
      <c r="J5" s="101" t="s">
        <v>3</v>
      </c>
      <c r="K5" s="101" t="s">
        <v>102</v>
      </c>
      <c r="L5" s="101" t="s">
        <v>3</v>
      </c>
      <c r="M5" s="101" t="s">
        <v>102</v>
      </c>
      <c r="N5" s="101" t="s">
        <v>3</v>
      </c>
      <c r="O5" s="101" t="s">
        <v>102</v>
      </c>
      <c r="P5" s="101" t="s">
        <v>3</v>
      </c>
      <c r="Q5" s="101" t="s">
        <v>102</v>
      </c>
      <c r="R5" s="101" t="s">
        <v>3</v>
      </c>
      <c r="S5" s="101" t="s">
        <v>102</v>
      </c>
      <c r="T5" s="101" t="s">
        <v>3</v>
      </c>
      <c r="U5" s="101" t="s">
        <v>102</v>
      </c>
      <c r="V5" s="101" t="s">
        <v>3</v>
      </c>
      <c r="W5" s="544"/>
    </row>
    <row r="6" spans="2:23" ht="12.75" customHeight="1">
      <c r="B6" s="96" t="s">
        <v>205</v>
      </c>
      <c r="C6" s="96">
        <v>73</v>
      </c>
      <c r="D6" s="146">
        <f>C6/W6</f>
        <v>0.5</v>
      </c>
      <c r="E6" s="103">
        <v>18</v>
      </c>
      <c r="F6" s="146">
        <f>E6/W6</f>
        <v>0.1232876712328767</v>
      </c>
      <c r="G6" s="103">
        <v>10</v>
      </c>
      <c r="H6" s="146">
        <f>G6/W6</f>
        <v>0.0684931506849315</v>
      </c>
      <c r="I6" s="103">
        <v>11</v>
      </c>
      <c r="J6" s="169">
        <f>I6/W6</f>
        <v>0.07534246575342465</v>
      </c>
      <c r="K6" s="96">
        <v>6</v>
      </c>
      <c r="L6" s="146">
        <f>K6/W6</f>
        <v>0.0410958904109589</v>
      </c>
      <c r="M6" s="103">
        <v>6</v>
      </c>
      <c r="N6" s="146">
        <f>M6/W6</f>
        <v>0.0410958904109589</v>
      </c>
      <c r="O6" s="103">
        <v>5</v>
      </c>
      <c r="P6" s="169">
        <f>O6/W6</f>
        <v>0.03424657534246575</v>
      </c>
      <c r="Q6" s="96">
        <v>5</v>
      </c>
      <c r="R6" s="146">
        <f>Q6/W6</f>
        <v>0.03424657534246575</v>
      </c>
      <c r="S6" s="96">
        <v>9</v>
      </c>
      <c r="T6" s="146">
        <f>S6/W6</f>
        <v>0.06164383561643835</v>
      </c>
      <c r="U6" s="96">
        <v>3</v>
      </c>
      <c r="V6" s="146">
        <f>U6/W6</f>
        <v>0.02054794520547945</v>
      </c>
      <c r="W6" s="97">
        <f>SUM(U6,S6,Q6,O6,M6,K6,I6,G6,E6,C6)</f>
        <v>146</v>
      </c>
    </row>
    <row r="7" spans="2:23" ht="12.75" customHeight="1">
      <c r="B7" s="96" t="s">
        <v>303</v>
      </c>
      <c r="C7" s="96">
        <v>6</v>
      </c>
      <c r="D7" s="146">
        <f aca="true" t="shared" si="0" ref="D7:D17">C7/W7</f>
        <v>0.15384615384615385</v>
      </c>
      <c r="E7" s="103">
        <v>5</v>
      </c>
      <c r="F7" s="146">
        <f aca="true" t="shared" si="1" ref="F7:F17">E7/W7</f>
        <v>0.1282051282051282</v>
      </c>
      <c r="G7" s="103">
        <v>4</v>
      </c>
      <c r="H7" s="146">
        <f aca="true" t="shared" si="2" ref="H7:H17">G7/W7</f>
        <v>0.10256410256410256</v>
      </c>
      <c r="I7" s="103">
        <v>4</v>
      </c>
      <c r="J7" s="169">
        <f aca="true" t="shared" si="3" ref="J7:J17">I7/W7</f>
        <v>0.10256410256410256</v>
      </c>
      <c r="K7" s="96"/>
      <c r="L7" s="146">
        <f aca="true" t="shared" si="4" ref="L7:L17">K7/W7</f>
        <v>0</v>
      </c>
      <c r="M7" s="103">
        <v>4</v>
      </c>
      <c r="N7" s="146">
        <f aca="true" t="shared" si="5" ref="N7:N17">M7/W7</f>
        <v>0.10256410256410256</v>
      </c>
      <c r="O7" s="103">
        <v>3</v>
      </c>
      <c r="P7" s="169">
        <f aca="true" t="shared" si="6" ref="P7:P17">O7/W7</f>
        <v>0.07692307692307693</v>
      </c>
      <c r="Q7" s="96">
        <v>9</v>
      </c>
      <c r="R7" s="146">
        <f aca="true" t="shared" si="7" ref="R7:R17">Q7/W7</f>
        <v>0.23076923076923078</v>
      </c>
      <c r="S7" s="96">
        <v>2</v>
      </c>
      <c r="T7" s="146">
        <f aca="true" t="shared" si="8" ref="T7:T17">S7/W7</f>
        <v>0.05128205128205128</v>
      </c>
      <c r="U7" s="96">
        <v>2</v>
      </c>
      <c r="V7" s="146">
        <f aca="true" t="shared" si="9" ref="V7:V17">U7/W7</f>
        <v>0.05128205128205128</v>
      </c>
      <c r="W7" s="97">
        <f aca="true" t="shared" si="10" ref="W7:W17">SUM(U7,S7,Q7,O7,M7,K7,I7,G7,E7,C7)</f>
        <v>39</v>
      </c>
    </row>
    <row r="8" spans="2:23" ht="12.75" customHeight="1">
      <c r="B8" s="96" t="s">
        <v>206</v>
      </c>
      <c r="C8" s="96">
        <v>1</v>
      </c>
      <c r="D8" s="146">
        <f t="shared" si="0"/>
        <v>0.041666666666666664</v>
      </c>
      <c r="E8" s="103">
        <v>1</v>
      </c>
      <c r="F8" s="146">
        <f t="shared" si="1"/>
        <v>0.041666666666666664</v>
      </c>
      <c r="G8" s="103">
        <v>1</v>
      </c>
      <c r="H8" s="146">
        <f t="shared" si="2"/>
        <v>0.041666666666666664</v>
      </c>
      <c r="I8" s="103">
        <v>3</v>
      </c>
      <c r="J8" s="169">
        <f t="shared" si="3"/>
        <v>0.125</v>
      </c>
      <c r="K8" s="96">
        <v>1</v>
      </c>
      <c r="L8" s="146">
        <f t="shared" si="4"/>
        <v>0.041666666666666664</v>
      </c>
      <c r="M8" s="103">
        <v>5</v>
      </c>
      <c r="N8" s="146">
        <f t="shared" si="5"/>
        <v>0.20833333333333334</v>
      </c>
      <c r="O8" s="103">
        <v>3</v>
      </c>
      <c r="P8" s="169">
        <f t="shared" si="6"/>
        <v>0.125</v>
      </c>
      <c r="Q8" s="96">
        <v>5</v>
      </c>
      <c r="R8" s="146">
        <f t="shared" si="7"/>
        <v>0.20833333333333334</v>
      </c>
      <c r="S8" s="96">
        <v>2</v>
      </c>
      <c r="T8" s="146">
        <f t="shared" si="8"/>
        <v>0.08333333333333333</v>
      </c>
      <c r="U8" s="96">
        <v>2</v>
      </c>
      <c r="V8" s="146">
        <f t="shared" si="9"/>
        <v>0.08333333333333333</v>
      </c>
      <c r="W8" s="97">
        <f t="shared" si="10"/>
        <v>24</v>
      </c>
    </row>
    <row r="9" spans="2:23" ht="12.75" customHeight="1">
      <c r="B9" s="96" t="s">
        <v>207</v>
      </c>
      <c r="C9" s="96"/>
      <c r="D9" s="146">
        <f t="shared" si="0"/>
        <v>0</v>
      </c>
      <c r="E9" s="103">
        <v>2</v>
      </c>
      <c r="F9" s="146">
        <f t="shared" si="1"/>
        <v>0.11764705882352941</v>
      </c>
      <c r="G9" s="103">
        <v>4</v>
      </c>
      <c r="H9" s="146">
        <f t="shared" si="2"/>
        <v>0.23529411764705882</v>
      </c>
      <c r="I9" s="103">
        <v>5</v>
      </c>
      <c r="J9" s="169">
        <f t="shared" si="3"/>
        <v>0.29411764705882354</v>
      </c>
      <c r="K9" s="96"/>
      <c r="L9" s="146">
        <f t="shared" si="4"/>
        <v>0</v>
      </c>
      <c r="M9" s="103"/>
      <c r="N9" s="146">
        <f t="shared" si="5"/>
        <v>0</v>
      </c>
      <c r="O9" s="103">
        <v>4</v>
      </c>
      <c r="P9" s="169">
        <f t="shared" si="6"/>
        <v>0.23529411764705882</v>
      </c>
      <c r="Q9" s="96">
        <v>1</v>
      </c>
      <c r="R9" s="146">
        <f t="shared" si="7"/>
        <v>0.058823529411764705</v>
      </c>
      <c r="S9" s="96">
        <v>1</v>
      </c>
      <c r="T9" s="146">
        <f t="shared" si="8"/>
        <v>0.058823529411764705</v>
      </c>
      <c r="U9" s="96"/>
      <c r="V9" s="146">
        <f t="shared" si="9"/>
        <v>0</v>
      </c>
      <c r="W9" s="97">
        <f t="shared" si="10"/>
        <v>17</v>
      </c>
    </row>
    <row r="10" spans="2:23" ht="12.75" customHeight="1">
      <c r="B10" s="96" t="s">
        <v>304</v>
      </c>
      <c r="C10" s="96"/>
      <c r="D10" s="146">
        <f t="shared" si="0"/>
        <v>0</v>
      </c>
      <c r="E10" s="103"/>
      <c r="F10" s="146">
        <f t="shared" si="1"/>
        <v>0</v>
      </c>
      <c r="G10" s="103">
        <v>1</v>
      </c>
      <c r="H10" s="146">
        <f t="shared" si="2"/>
        <v>0.05</v>
      </c>
      <c r="I10" s="103">
        <v>5</v>
      </c>
      <c r="J10" s="169">
        <f t="shared" si="3"/>
        <v>0.25</v>
      </c>
      <c r="K10" s="96">
        <v>3</v>
      </c>
      <c r="L10" s="146">
        <f t="shared" si="4"/>
        <v>0.15</v>
      </c>
      <c r="M10" s="103">
        <v>3</v>
      </c>
      <c r="N10" s="146">
        <f t="shared" si="5"/>
        <v>0.15</v>
      </c>
      <c r="O10" s="103">
        <v>1</v>
      </c>
      <c r="P10" s="169">
        <f t="shared" si="6"/>
        <v>0.05</v>
      </c>
      <c r="Q10" s="96">
        <v>2</v>
      </c>
      <c r="R10" s="146">
        <f t="shared" si="7"/>
        <v>0.1</v>
      </c>
      <c r="S10" s="96">
        <v>4</v>
      </c>
      <c r="T10" s="146">
        <f t="shared" si="8"/>
        <v>0.2</v>
      </c>
      <c r="U10" s="96">
        <v>1</v>
      </c>
      <c r="V10" s="146">
        <f t="shared" si="9"/>
        <v>0.05</v>
      </c>
      <c r="W10" s="97">
        <f t="shared" si="10"/>
        <v>20</v>
      </c>
    </row>
    <row r="11" spans="2:23" ht="12.75" customHeight="1">
      <c r="B11" s="96" t="s">
        <v>305</v>
      </c>
      <c r="C11" s="96"/>
      <c r="D11" s="146">
        <f t="shared" si="0"/>
        <v>0</v>
      </c>
      <c r="E11" s="103">
        <v>6</v>
      </c>
      <c r="F11" s="146">
        <f t="shared" si="1"/>
        <v>0.075</v>
      </c>
      <c r="G11" s="103">
        <v>7</v>
      </c>
      <c r="H11" s="146">
        <f t="shared" si="2"/>
        <v>0.0875</v>
      </c>
      <c r="I11" s="103">
        <v>6</v>
      </c>
      <c r="J11" s="169">
        <f t="shared" si="3"/>
        <v>0.075</v>
      </c>
      <c r="K11" s="96">
        <v>9</v>
      </c>
      <c r="L11" s="146">
        <f t="shared" si="4"/>
        <v>0.1125</v>
      </c>
      <c r="M11" s="103">
        <v>4</v>
      </c>
      <c r="N11" s="146">
        <f t="shared" si="5"/>
        <v>0.05</v>
      </c>
      <c r="O11" s="103">
        <v>4</v>
      </c>
      <c r="P11" s="169">
        <f t="shared" si="6"/>
        <v>0.05</v>
      </c>
      <c r="Q11" s="96">
        <v>17</v>
      </c>
      <c r="R11" s="146">
        <f t="shared" si="7"/>
        <v>0.2125</v>
      </c>
      <c r="S11" s="96">
        <v>18</v>
      </c>
      <c r="T11" s="146">
        <f t="shared" si="8"/>
        <v>0.225</v>
      </c>
      <c r="U11" s="96">
        <v>9</v>
      </c>
      <c r="V11" s="146">
        <f t="shared" si="9"/>
        <v>0.1125</v>
      </c>
      <c r="W11" s="97">
        <f t="shared" si="10"/>
        <v>80</v>
      </c>
    </row>
    <row r="12" spans="2:23" ht="12.75" customHeight="1">
      <c r="B12" s="96" t="s">
        <v>208</v>
      </c>
      <c r="C12" s="96"/>
      <c r="D12" s="146">
        <f t="shared" si="0"/>
        <v>0</v>
      </c>
      <c r="E12" s="103"/>
      <c r="F12" s="146">
        <f t="shared" si="1"/>
        <v>0</v>
      </c>
      <c r="G12" s="103">
        <v>2</v>
      </c>
      <c r="H12" s="146">
        <f t="shared" si="2"/>
        <v>0.10526315789473684</v>
      </c>
      <c r="I12" s="103">
        <v>1</v>
      </c>
      <c r="J12" s="169">
        <f t="shared" si="3"/>
        <v>0.05263157894736842</v>
      </c>
      <c r="K12" s="96">
        <v>1</v>
      </c>
      <c r="L12" s="146">
        <f t="shared" si="4"/>
        <v>0.05263157894736842</v>
      </c>
      <c r="M12" s="103">
        <v>2</v>
      </c>
      <c r="N12" s="146">
        <f t="shared" si="5"/>
        <v>0.10526315789473684</v>
      </c>
      <c r="O12" s="103">
        <v>2</v>
      </c>
      <c r="P12" s="169">
        <f t="shared" si="6"/>
        <v>0.10526315789473684</v>
      </c>
      <c r="Q12" s="96">
        <v>5</v>
      </c>
      <c r="R12" s="146">
        <f t="shared" si="7"/>
        <v>0.2631578947368421</v>
      </c>
      <c r="S12" s="96">
        <v>4</v>
      </c>
      <c r="T12" s="146">
        <f t="shared" si="8"/>
        <v>0.21052631578947367</v>
      </c>
      <c r="U12" s="96">
        <v>2</v>
      </c>
      <c r="V12" s="146">
        <f t="shared" si="9"/>
        <v>0.10526315789473684</v>
      </c>
      <c r="W12" s="97">
        <f t="shared" si="10"/>
        <v>19</v>
      </c>
    </row>
    <row r="13" spans="2:23" ht="12.75" customHeight="1">
      <c r="B13" s="96" t="s">
        <v>209</v>
      </c>
      <c r="C13" s="96"/>
      <c r="D13" s="146">
        <f t="shared" si="0"/>
        <v>0</v>
      </c>
      <c r="E13" s="103"/>
      <c r="F13" s="146">
        <f t="shared" si="1"/>
        <v>0</v>
      </c>
      <c r="G13" s="103"/>
      <c r="H13" s="146">
        <f t="shared" si="2"/>
        <v>0</v>
      </c>
      <c r="I13" s="103">
        <v>1</v>
      </c>
      <c r="J13" s="169">
        <f t="shared" si="3"/>
        <v>0.05555555555555555</v>
      </c>
      <c r="K13" s="96"/>
      <c r="L13" s="146">
        <f t="shared" si="4"/>
        <v>0</v>
      </c>
      <c r="M13" s="103">
        <v>1</v>
      </c>
      <c r="N13" s="146">
        <f t="shared" si="5"/>
        <v>0.05555555555555555</v>
      </c>
      <c r="O13" s="103">
        <v>5</v>
      </c>
      <c r="P13" s="169">
        <f t="shared" si="6"/>
        <v>0.2777777777777778</v>
      </c>
      <c r="Q13" s="96">
        <v>6</v>
      </c>
      <c r="R13" s="146">
        <f t="shared" si="7"/>
        <v>0.3333333333333333</v>
      </c>
      <c r="S13" s="96">
        <v>5</v>
      </c>
      <c r="T13" s="146">
        <f t="shared" si="8"/>
        <v>0.2777777777777778</v>
      </c>
      <c r="U13" s="96"/>
      <c r="V13" s="146">
        <f t="shared" si="9"/>
        <v>0</v>
      </c>
      <c r="W13" s="97">
        <f t="shared" si="10"/>
        <v>18</v>
      </c>
    </row>
    <row r="14" spans="2:23" ht="12.75" customHeight="1">
      <c r="B14" s="96" t="s">
        <v>197</v>
      </c>
      <c r="C14" s="96">
        <v>4</v>
      </c>
      <c r="D14" s="146">
        <f t="shared" si="0"/>
        <v>0.15384615384615385</v>
      </c>
      <c r="E14" s="103">
        <v>7</v>
      </c>
      <c r="F14" s="146">
        <f t="shared" si="1"/>
        <v>0.2692307692307692</v>
      </c>
      <c r="G14" s="103">
        <v>7</v>
      </c>
      <c r="H14" s="146">
        <f t="shared" si="2"/>
        <v>0.2692307692307692</v>
      </c>
      <c r="I14" s="103">
        <v>1</v>
      </c>
      <c r="J14" s="169">
        <f t="shared" si="3"/>
        <v>0.038461538461538464</v>
      </c>
      <c r="K14" s="96">
        <v>4</v>
      </c>
      <c r="L14" s="146">
        <f t="shared" si="4"/>
        <v>0.15384615384615385</v>
      </c>
      <c r="M14" s="103">
        <v>1</v>
      </c>
      <c r="N14" s="146">
        <f t="shared" si="5"/>
        <v>0.038461538461538464</v>
      </c>
      <c r="O14" s="103"/>
      <c r="P14" s="169">
        <f t="shared" si="6"/>
        <v>0</v>
      </c>
      <c r="Q14" s="96">
        <v>1</v>
      </c>
      <c r="R14" s="146">
        <f t="shared" si="7"/>
        <v>0.038461538461538464</v>
      </c>
      <c r="S14" s="96"/>
      <c r="T14" s="146">
        <f t="shared" si="8"/>
        <v>0</v>
      </c>
      <c r="U14" s="96">
        <v>1</v>
      </c>
      <c r="V14" s="146">
        <f t="shared" si="9"/>
        <v>0.038461538461538464</v>
      </c>
      <c r="W14" s="97">
        <f t="shared" si="10"/>
        <v>26</v>
      </c>
    </row>
    <row r="15" spans="2:23" ht="12.75" customHeight="1">
      <c r="B15" s="96" t="s">
        <v>200</v>
      </c>
      <c r="C15" s="96">
        <v>3</v>
      </c>
      <c r="D15" s="146">
        <f t="shared" si="0"/>
        <v>0.12</v>
      </c>
      <c r="E15" s="103">
        <v>1</v>
      </c>
      <c r="F15" s="146">
        <f t="shared" si="1"/>
        <v>0.04</v>
      </c>
      <c r="G15" s="103">
        <v>3</v>
      </c>
      <c r="H15" s="146">
        <f t="shared" si="2"/>
        <v>0.12</v>
      </c>
      <c r="I15" s="103">
        <v>4</v>
      </c>
      <c r="J15" s="169">
        <f t="shared" si="3"/>
        <v>0.16</v>
      </c>
      <c r="K15" s="96">
        <v>1</v>
      </c>
      <c r="L15" s="146">
        <f t="shared" si="4"/>
        <v>0.04</v>
      </c>
      <c r="M15" s="103">
        <v>1</v>
      </c>
      <c r="N15" s="146">
        <f t="shared" si="5"/>
        <v>0.04</v>
      </c>
      <c r="O15" s="103">
        <v>6</v>
      </c>
      <c r="P15" s="169">
        <f t="shared" si="6"/>
        <v>0.24</v>
      </c>
      <c r="Q15" s="96">
        <v>6</v>
      </c>
      <c r="R15" s="146">
        <f t="shared" si="7"/>
        <v>0.24</v>
      </c>
      <c r="S15" s="96"/>
      <c r="T15" s="146">
        <f t="shared" si="8"/>
        <v>0</v>
      </c>
      <c r="U15" s="96"/>
      <c r="V15" s="146">
        <f t="shared" si="9"/>
        <v>0</v>
      </c>
      <c r="W15" s="97">
        <f t="shared" si="10"/>
        <v>25</v>
      </c>
    </row>
    <row r="16" spans="2:23" ht="12.75" customHeight="1" thickBot="1">
      <c r="B16" s="96" t="s">
        <v>210</v>
      </c>
      <c r="C16" s="96"/>
      <c r="D16" s="146">
        <f t="shared" si="0"/>
        <v>0</v>
      </c>
      <c r="E16" s="103"/>
      <c r="F16" s="146">
        <f t="shared" si="1"/>
        <v>0</v>
      </c>
      <c r="G16" s="103"/>
      <c r="H16" s="146">
        <f t="shared" si="2"/>
        <v>0</v>
      </c>
      <c r="I16" s="103">
        <v>4</v>
      </c>
      <c r="J16" s="169">
        <f t="shared" si="3"/>
        <v>0.2</v>
      </c>
      <c r="K16" s="96">
        <v>4</v>
      </c>
      <c r="L16" s="146">
        <f t="shared" si="4"/>
        <v>0.2</v>
      </c>
      <c r="M16" s="103">
        <v>5</v>
      </c>
      <c r="N16" s="146">
        <f t="shared" si="5"/>
        <v>0.25</v>
      </c>
      <c r="O16" s="103">
        <v>3</v>
      </c>
      <c r="P16" s="169">
        <f t="shared" si="6"/>
        <v>0.15</v>
      </c>
      <c r="Q16" s="96">
        <v>1</v>
      </c>
      <c r="R16" s="146">
        <f t="shared" si="7"/>
        <v>0.05</v>
      </c>
      <c r="S16" s="96">
        <v>3</v>
      </c>
      <c r="T16" s="146">
        <f t="shared" si="8"/>
        <v>0.15</v>
      </c>
      <c r="U16" s="96"/>
      <c r="V16" s="146">
        <f t="shared" si="9"/>
        <v>0</v>
      </c>
      <c r="W16" s="97">
        <f t="shared" si="10"/>
        <v>20</v>
      </c>
    </row>
    <row r="17" spans="2:23" ht="12.75" customHeight="1" thickBot="1">
      <c r="B17" s="80" t="s">
        <v>165</v>
      </c>
      <c r="C17" s="76">
        <f>SUM(C6:C16)</f>
        <v>87</v>
      </c>
      <c r="D17" s="155">
        <f t="shared" si="0"/>
        <v>0.20046082949308755</v>
      </c>
      <c r="E17" s="76">
        <f>SUM(E6:E16)</f>
        <v>40</v>
      </c>
      <c r="F17" s="155">
        <f t="shared" si="1"/>
        <v>0.09216589861751152</v>
      </c>
      <c r="G17" s="76">
        <f>SUM(G6:G16)</f>
        <v>39</v>
      </c>
      <c r="H17" s="155">
        <f t="shared" si="2"/>
        <v>0.08986175115207373</v>
      </c>
      <c r="I17" s="76">
        <f>SUM(I6:I16)</f>
        <v>45</v>
      </c>
      <c r="J17" s="173">
        <f t="shared" si="3"/>
        <v>0.10368663594470046</v>
      </c>
      <c r="K17" s="76">
        <f>SUM(K6:K16)</f>
        <v>29</v>
      </c>
      <c r="L17" s="155">
        <f t="shared" si="4"/>
        <v>0.06682027649769585</v>
      </c>
      <c r="M17" s="76">
        <f>SUM(M6:M16)</f>
        <v>32</v>
      </c>
      <c r="N17" s="155">
        <f t="shared" si="5"/>
        <v>0.07373271889400922</v>
      </c>
      <c r="O17" s="76">
        <f>SUM(O6:O16)</f>
        <v>36</v>
      </c>
      <c r="P17" s="173">
        <f t="shared" si="6"/>
        <v>0.08294930875576037</v>
      </c>
      <c r="Q17" s="76">
        <f>SUM(Q6:Q16)</f>
        <v>58</v>
      </c>
      <c r="R17" s="155">
        <f t="shared" si="7"/>
        <v>0.1336405529953917</v>
      </c>
      <c r="S17" s="76">
        <f>SUM(S6:S16)</f>
        <v>48</v>
      </c>
      <c r="T17" s="155">
        <f t="shared" si="8"/>
        <v>0.11059907834101383</v>
      </c>
      <c r="U17" s="76">
        <f>SUM(U6:U16)</f>
        <v>20</v>
      </c>
      <c r="V17" s="155">
        <f t="shared" si="9"/>
        <v>0.04608294930875576</v>
      </c>
      <c r="W17" s="99">
        <f t="shared" si="10"/>
        <v>434</v>
      </c>
    </row>
    <row r="19" ht="12.75">
      <c r="B19" s="6" t="s">
        <v>5</v>
      </c>
    </row>
    <row r="20" ht="12.75">
      <c r="B20" t="s">
        <v>244</v>
      </c>
    </row>
    <row r="21" ht="12.75">
      <c r="B21" s="7" t="s">
        <v>9</v>
      </c>
    </row>
    <row r="22" ht="12.75">
      <c r="B22" s="7" t="s">
        <v>58</v>
      </c>
    </row>
    <row r="23" ht="12.75">
      <c r="B23" t="s">
        <v>74</v>
      </c>
    </row>
    <row r="24" ht="12.75">
      <c r="B24" s="7"/>
    </row>
    <row r="25" ht="20.25">
      <c r="B25" s="5" t="s">
        <v>1</v>
      </c>
    </row>
  </sheetData>
  <sheetProtection/>
  <mergeCells count="13">
    <mergeCell ref="M4:N4"/>
    <mergeCell ref="O4:P4"/>
    <mergeCell ref="W4:W5"/>
    <mergeCell ref="Q4:R4"/>
    <mergeCell ref="S4:T4"/>
    <mergeCell ref="U4:V4"/>
    <mergeCell ref="B2:W2"/>
    <mergeCell ref="B4:B5"/>
    <mergeCell ref="C4:D4"/>
    <mergeCell ref="E4:F4"/>
    <mergeCell ref="G4:H4"/>
    <mergeCell ref="I4:J4"/>
    <mergeCell ref="K4:L4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B2:M21"/>
  <sheetViews>
    <sheetView showGridLines="0" zoomScalePageLayoutView="0" workbookViewId="0" topLeftCell="A1">
      <selection activeCell="E6" sqref="E6:E13"/>
    </sheetView>
  </sheetViews>
  <sheetFormatPr defaultColWidth="9.140625" defaultRowHeight="12.75"/>
  <cols>
    <col min="1" max="1" width="17.28125" style="0" customWidth="1"/>
    <col min="2" max="2" width="37.8515625" style="0" customWidth="1"/>
    <col min="3" max="7" width="17.28125" style="0" customWidth="1"/>
  </cols>
  <sheetData>
    <row r="2" spans="2:12" s="25" customFormat="1" ht="18" customHeight="1">
      <c r="B2" s="552" t="s">
        <v>253</v>
      </c>
      <c r="C2" s="552"/>
      <c r="D2" s="552"/>
      <c r="E2" s="552"/>
      <c r="F2" s="552"/>
      <c r="G2" s="552"/>
      <c r="H2" s="26"/>
      <c r="I2" s="26"/>
      <c r="J2" s="26"/>
      <c r="K2" s="26"/>
      <c r="L2" s="26"/>
    </row>
    <row r="3" spans="2:12" s="43" customFormat="1" ht="12.75" customHeight="1">
      <c r="B3" s="42"/>
      <c r="C3" s="42"/>
      <c r="D3" s="42"/>
      <c r="E3" s="42"/>
      <c r="F3" s="42"/>
      <c r="G3" s="42"/>
      <c r="H3" s="26"/>
      <c r="I3" s="26"/>
      <c r="J3" s="26"/>
      <c r="K3" s="26"/>
      <c r="L3" s="26"/>
    </row>
    <row r="4" spans="2:12" s="43" customFormat="1" ht="15" customHeight="1">
      <c r="B4" s="553" t="s">
        <v>27</v>
      </c>
      <c r="C4" s="554" t="s">
        <v>30</v>
      </c>
      <c r="D4" s="555"/>
      <c r="E4" s="556" t="s">
        <v>31</v>
      </c>
      <c r="F4" s="556"/>
      <c r="G4" s="553" t="s">
        <v>4</v>
      </c>
      <c r="H4" s="26"/>
      <c r="I4" s="26"/>
      <c r="J4" s="26"/>
      <c r="K4" s="26"/>
      <c r="L4" s="26"/>
    </row>
    <row r="5" spans="2:10" s="25" customFormat="1" ht="15" customHeight="1">
      <c r="B5" s="553"/>
      <c r="C5" s="123" t="s">
        <v>102</v>
      </c>
      <c r="D5" s="123" t="s">
        <v>3</v>
      </c>
      <c r="E5" s="123" t="s">
        <v>102</v>
      </c>
      <c r="F5" s="123" t="s">
        <v>3</v>
      </c>
      <c r="G5" s="553"/>
      <c r="H5"/>
      <c r="I5"/>
      <c r="J5"/>
    </row>
    <row r="6" spans="2:7" s="25" customFormat="1" ht="12.75">
      <c r="B6" s="124" t="s">
        <v>212</v>
      </c>
      <c r="C6" s="286">
        <v>24</v>
      </c>
      <c r="D6" s="176">
        <f>(C6/G6)</f>
        <v>0.38095238095238093</v>
      </c>
      <c r="E6" s="286">
        <v>39</v>
      </c>
      <c r="F6" s="176">
        <f>(E6/G6)</f>
        <v>0.6190476190476191</v>
      </c>
      <c r="G6" s="125">
        <f>SUM(C6,E6)</f>
        <v>63</v>
      </c>
    </row>
    <row r="7" spans="2:7" s="25" customFormat="1" ht="12.75">
      <c r="B7" s="124" t="s">
        <v>213</v>
      </c>
      <c r="C7" s="286">
        <v>2</v>
      </c>
      <c r="D7" s="176">
        <f aca="true" t="shared" si="0" ref="D7:D14">(C7/G7)</f>
        <v>0.2</v>
      </c>
      <c r="E7" s="341">
        <v>8</v>
      </c>
      <c r="F7" s="176">
        <f aca="true" t="shared" si="1" ref="F7:F14">(E7/G7)</f>
        <v>0.8</v>
      </c>
      <c r="G7" s="125">
        <f aca="true" t="shared" si="2" ref="G7:G14">SUM(C7,E7)</f>
        <v>10</v>
      </c>
    </row>
    <row r="8" spans="2:13" s="25" customFormat="1" ht="12.75">
      <c r="B8" s="124" t="s">
        <v>214</v>
      </c>
      <c r="C8" s="286">
        <v>87</v>
      </c>
      <c r="D8" s="176">
        <f t="shared" si="0"/>
        <v>0.3799126637554585</v>
      </c>
      <c r="E8" s="286">
        <v>142</v>
      </c>
      <c r="F8" s="176">
        <f t="shared" si="1"/>
        <v>0.6200873362445415</v>
      </c>
      <c r="G8" s="125">
        <f t="shared" si="2"/>
        <v>229</v>
      </c>
      <c r="H8"/>
      <c r="I8"/>
      <c r="J8"/>
      <c r="K8"/>
      <c r="L8"/>
      <c r="M8"/>
    </row>
    <row r="9" spans="2:10" s="25" customFormat="1" ht="12.75">
      <c r="B9" s="124" t="s">
        <v>215</v>
      </c>
      <c r="C9" s="286">
        <v>105</v>
      </c>
      <c r="D9" s="176">
        <f t="shared" si="0"/>
        <v>0.6521739130434783</v>
      </c>
      <c r="E9" s="341">
        <v>56</v>
      </c>
      <c r="F9" s="176">
        <f t="shared" si="1"/>
        <v>0.34782608695652173</v>
      </c>
      <c r="G9" s="125">
        <f t="shared" si="2"/>
        <v>161</v>
      </c>
      <c r="H9"/>
      <c r="I9"/>
      <c r="J9"/>
    </row>
    <row r="10" spans="2:10" s="25" customFormat="1" ht="12.75">
      <c r="B10" s="124" t="s">
        <v>216</v>
      </c>
      <c r="C10" s="286">
        <v>34</v>
      </c>
      <c r="D10" s="176">
        <f t="shared" si="0"/>
        <v>0.3469387755102041</v>
      </c>
      <c r="E10" s="341">
        <v>64</v>
      </c>
      <c r="F10" s="176">
        <f t="shared" si="1"/>
        <v>0.6530612244897959</v>
      </c>
      <c r="G10" s="125">
        <f t="shared" si="2"/>
        <v>98</v>
      </c>
      <c r="H10"/>
      <c r="I10"/>
      <c r="J10"/>
    </row>
    <row r="11" spans="2:10" s="25" customFormat="1" ht="12.75">
      <c r="B11" s="124" t="s">
        <v>217</v>
      </c>
      <c r="C11" s="286">
        <v>146</v>
      </c>
      <c r="D11" s="176">
        <f t="shared" si="0"/>
        <v>0.4866666666666667</v>
      </c>
      <c r="E11" s="341">
        <v>154</v>
      </c>
      <c r="F11" s="176">
        <f t="shared" si="1"/>
        <v>0.5133333333333333</v>
      </c>
      <c r="G11" s="125">
        <f t="shared" si="2"/>
        <v>300</v>
      </c>
      <c r="H11"/>
      <c r="I11"/>
      <c r="J11"/>
    </row>
    <row r="12" spans="2:10" s="25" customFormat="1" ht="12.75">
      <c r="B12" s="124" t="s">
        <v>218</v>
      </c>
      <c r="C12" s="286">
        <v>104</v>
      </c>
      <c r="D12" s="176">
        <f t="shared" si="0"/>
        <v>0.348993288590604</v>
      </c>
      <c r="E12" s="341">
        <v>194</v>
      </c>
      <c r="F12" s="176">
        <f t="shared" si="1"/>
        <v>0.6510067114093959</v>
      </c>
      <c r="G12" s="125">
        <f t="shared" si="2"/>
        <v>298</v>
      </c>
      <c r="H12"/>
      <c r="I12"/>
      <c r="J12"/>
    </row>
    <row r="13" spans="2:10" s="25" customFormat="1" ht="13.5" thickBot="1">
      <c r="B13" s="200" t="s">
        <v>169</v>
      </c>
      <c r="C13" s="206">
        <v>39</v>
      </c>
      <c r="D13" s="177">
        <f t="shared" si="0"/>
        <v>0.38235294117647056</v>
      </c>
      <c r="E13" s="206">
        <v>63</v>
      </c>
      <c r="F13" s="177">
        <f t="shared" si="1"/>
        <v>0.6176470588235294</v>
      </c>
      <c r="G13" s="126">
        <f t="shared" si="2"/>
        <v>102</v>
      </c>
      <c r="H13"/>
      <c r="I13"/>
      <c r="J13"/>
    </row>
    <row r="14" spans="2:10" s="25" customFormat="1" ht="13.5" thickBot="1">
      <c r="B14" s="201" t="s">
        <v>44</v>
      </c>
      <c r="C14" s="81">
        <f>SUM(C6:C13)</f>
        <v>541</v>
      </c>
      <c r="D14" s="422">
        <f t="shared" si="0"/>
        <v>0.4290245836637589</v>
      </c>
      <c r="E14" s="81">
        <f>SUM(E6:E13)</f>
        <v>720</v>
      </c>
      <c r="F14" s="422">
        <f t="shared" si="1"/>
        <v>0.570975416336241</v>
      </c>
      <c r="G14" s="424">
        <f t="shared" si="2"/>
        <v>1261</v>
      </c>
      <c r="H14"/>
      <c r="I14"/>
      <c r="J14"/>
    </row>
    <row r="16" spans="2:7" ht="12.75">
      <c r="B16" s="27" t="s">
        <v>5</v>
      </c>
      <c r="C16" s="25"/>
      <c r="D16" s="25"/>
      <c r="E16" s="25"/>
      <c r="F16" s="25"/>
      <c r="G16" s="25"/>
    </row>
    <row r="17" spans="2:7" ht="12.75">
      <c r="B17" s="25" t="s">
        <v>11</v>
      </c>
      <c r="C17" s="25"/>
      <c r="D17" s="25"/>
      <c r="E17" s="25"/>
      <c r="F17" s="25"/>
      <c r="G17" s="25"/>
    </row>
    <row r="18" spans="2:7" ht="12.75">
      <c r="B18" s="58" t="s">
        <v>127</v>
      </c>
      <c r="C18" s="25"/>
      <c r="D18" s="25"/>
      <c r="E18" s="25"/>
      <c r="F18" s="25"/>
      <c r="G18" s="25"/>
    </row>
    <row r="19" ht="12.75">
      <c r="B19" s="7" t="s">
        <v>126</v>
      </c>
    </row>
    <row r="21" ht="20.25" customHeight="1">
      <c r="B21" s="10" t="s">
        <v>1</v>
      </c>
    </row>
    <row r="22" ht="12.75" customHeight="1"/>
    <row r="23" ht="12.75" customHeight="1"/>
    <row r="24" ht="12.75" customHeight="1"/>
    <row r="25" ht="12.75" customHeight="1"/>
  </sheetData>
  <sheetProtection/>
  <mergeCells count="5">
    <mergeCell ref="B2:G2"/>
    <mergeCell ref="B4:B5"/>
    <mergeCell ref="C4:D4"/>
    <mergeCell ref="E4:F4"/>
    <mergeCell ref="G4:G5"/>
  </mergeCells>
  <hyperlinks>
    <hyperlink ref="B21" location="Contents!A1" display="Contents"/>
  </hyperlinks>
  <printOptions/>
  <pageMargins left="0.75" right="0.75" top="0.51" bottom="0.4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B2:I21"/>
  <sheetViews>
    <sheetView showGridLines="0" zoomScalePageLayoutView="0" workbookViewId="0" topLeftCell="A1">
      <selection activeCell="M12" sqref="M12"/>
    </sheetView>
  </sheetViews>
  <sheetFormatPr defaultColWidth="9.140625" defaultRowHeight="12.75"/>
  <cols>
    <col min="1" max="1" width="17.28125" style="0" customWidth="1"/>
    <col min="2" max="2" width="34.00390625" style="0" customWidth="1"/>
    <col min="3" max="9" width="17.28125" style="0" customWidth="1"/>
  </cols>
  <sheetData>
    <row r="1" ht="12.75" customHeight="1"/>
    <row r="2" spans="2:9" s="25" customFormat="1" ht="18" customHeight="1">
      <c r="B2" s="552" t="s">
        <v>254</v>
      </c>
      <c r="C2" s="552"/>
      <c r="D2" s="552"/>
      <c r="E2" s="552"/>
      <c r="F2" s="552"/>
      <c r="G2" s="552"/>
      <c r="H2" s="552"/>
      <c r="I2" s="552"/>
    </row>
    <row r="3" spans="2:8" s="43" customFormat="1" ht="12.75" customHeight="1">
      <c r="B3" s="26"/>
      <c r="C3" s="26"/>
      <c r="D3" s="26"/>
      <c r="E3" s="26"/>
      <c r="F3" s="26"/>
      <c r="G3" s="26"/>
      <c r="H3" s="26"/>
    </row>
    <row r="4" spans="2:9" s="25" customFormat="1" ht="15" customHeight="1">
      <c r="B4" s="556" t="s">
        <v>27</v>
      </c>
      <c r="C4" s="556" t="s">
        <v>6</v>
      </c>
      <c r="D4" s="556"/>
      <c r="E4" s="554" t="s">
        <v>7</v>
      </c>
      <c r="F4" s="555"/>
      <c r="G4" s="554" t="s">
        <v>124</v>
      </c>
      <c r="H4" s="555"/>
      <c r="I4" s="557" t="s">
        <v>4</v>
      </c>
    </row>
    <row r="5" spans="2:9" s="25" customFormat="1" ht="15" customHeight="1">
      <c r="B5" s="556"/>
      <c r="C5" s="123" t="s">
        <v>102</v>
      </c>
      <c r="D5" s="123" t="s">
        <v>3</v>
      </c>
      <c r="E5" s="123" t="s">
        <v>102</v>
      </c>
      <c r="F5" s="123" t="s">
        <v>3</v>
      </c>
      <c r="G5" s="123" t="s">
        <v>102</v>
      </c>
      <c r="H5" s="123" t="s">
        <v>3</v>
      </c>
      <c r="I5" s="558"/>
    </row>
    <row r="6" spans="2:9" s="25" customFormat="1" ht="12.75">
      <c r="B6" s="202" t="s">
        <v>212</v>
      </c>
      <c r="C6" s="286">
        <v>11</v>
      </c>
      <c r="D6" s="203">
        <f>(C6/I6)</f>
        <v>0.1746031746031746</v>
      </c>
      <c r="E6" s="286">
        <v>43</v>
      </c>
      <c r="F6" s="204">
        <f>(E6/I6)</f>
        <v>0.6825396825396826</v>
      </c>
      <c r="G6" s="286">
        <v>9</v>
      </c>
      <c r="H6" s="204">
        <f>(G6/I6)</f>
        <v>0.14285714285714285</v>
      </c>
      <c r="I6" s="205">
        <f>C6+E6+G6</f>
        <v>63</v>
      </c>
    </row>
    <row r="7" spans="2:9" s="25" customFormat="1" ht="12.75">
      <c r="B7" s="202" t="s">
        <v>213</v>
      </c>
      <c r="C7" s="286">
        <v>0</v>
      </c>
      <c r="D7" s="203">
        <f aca="true" t="shared" si="0" ref="D7:D14">(C7/I7)</f>
        <v>0</v>
      </c>
      <c r="E7" s="341">
        <v>8</v>
      </c>
      <c r="F7" s="204">
        <f aca="true" t="shared" si="1" ref="F7:F14">(E7/I7)</f>
        <v>0.8</v>
      </c>
      <c r="G7" s="286">
        <v>2</v>
      </c>
      <c r="H7" s="204">
        <f aca="true" t="shared" si="2" ref="H7:H14">(G7/I7)</f>
        <v>0.2</v>
      </c>
      <c r="I7" s="205">
        <f aca="true" t="shared" si="3" ref="I7:I13">C7+E7+G7</f>
        <v>10</v>
      </c>
    </row>
    <row r="8" spans="2:9" s="25" customFormat="1" ht="12.75">
      <c r="B8" s="202" t="s">
        <v>214</v>
      </c>
      <c r="C8" s="286">
        <v>51</v>
      </c>
      <c r="D8" s="203">
        <f t="shared" si="0"/>
        <v>0.22270742358078602</v>
      </c>
      <c r="E8" s="341">
        <v>151</v>
      </c>
      <c r="F8" s="204">
        <f t="shared" si="1"/>
        <v>0.6593886462882096</v>
      </c>
      <c r="G8" s="286">
        <v>27</v>
      </c>
      <c r="H8" s="204">
        <f t="shared" si="2"/>
        <v>0.11790393013100436</v>
      </c>
      <c r="I8" s="205">
        <f t="shared" si="3"/>
        <v>229</v>
      </c>
    </row>
    <row r="9" spans="2:9" s="25" customFormat="1" ht="12.75">
      <c r="B9" s="143" t="s">
        <v>215</v>
      </c>
      <c r="C9" s="286">
        <v>17</v>
      </c>
      <c r="D9" s="203">
        <f t="shared" si="0"/>
        <v>0.10559006211180125</v>
      </c>
      <c r="E9" s="341">
        <v>122</v>
      </c>
      <c r="F9" s="204">
        <f t="shared" si="1"/>
        <v>0.7577639751552795</v>
      </c>
      <c r="G9" s="286">
        <v>22</v>
      </c>
      <c r="H9" s="204">
        <f t="shared" si="2"/>
        <v>0.13664596273291926</v>
      </c>
      <c r="I9" s="205">
        <f t="shared" si="3"/>
        <v>161</v>
      </c>
    </row>
    <row r="10" spans="2:9" s="25" customFormat="1" ht="12.75">
      <c r="B10" s="202" t="s">
        <v>216</v>
      </c>
      <c r="C10" s="286">
        <v>33</v>
      </c>
      <c r="D10" s="203">
        <f t="shared" si="0"/>
        <v>0.336734693877551</v>
      </c>
      <c r="E10" s="341">
        <v>47</v>
      </c>
      <c r="F10" s="204">
        <f t="shared" si="1"/>
        <v>0.47959183673469385</v>
      </c>
      <c r="G10" s="286">
        <v>18</v>
      </c>
      <c r="H10" s="204">
        <f t="shared" si="2"/>
        <v>0.1836734693877551</v>
      </c>
      <c r="I10" s="205">
        <f t="shared" si="3"/>
        <v>98</v>
      </c>
    </row>
    <row r="11" spans="2:9" ht="12.75">
      <c r="B11" s="202" t="s">
        <v>217</v>
      </c>
      <c r="C11" s="286">
        <v>31</v>
      </c>
      <c r="D11" s="203">
        <f t="shared" si="0"/>
        <v>0.10333333333333333</v>
      </c>
      <c r="E11" s="341">
        <v>237</v>
      </c>
      <c r="F11" s="204">
        <f t="shared" si="1"/>
        <v>0.79</v>
      </c>
      <c r="G11" s="286">
        <v>32</v>
      </c>
      <c r="H11" s="204">
        <f t="shared" si="2"/>
        <v>0.10666666666666667</v>
      </c>
      <c r="I11" s="205">
        <f t="shared" si="3"/>
        <v>300</v>
      </c>
    </row>
    <row r="12" spans="2:9" ht="12.75">
      <c r="B12" s="202" t="s">
        <v>218</v>
      </c>
      <c r="C12" s="286">
        <v>39</v>
      </c>
      <c r="D12" s="203">
        <f t="shared" si="0"/>
        <v>0.13087248322147652</v>
      </c>
      <c r="E12" s="286">
        <v>219</v>
      </c>
      <c r="F12" s="204">
        <f t="shared" si="1"/>
        <v>0.7348993288590604</v>
      </c>
      <c r="G12" s="286">
        <v>40</v>
      </c>
      <c r="H12" s="204">
        <f t="shared" si="2"/>
        <v>0.1342281879194631</v>
      </c>
      <c r="I12" s="205">
        <f t="shared" si="3"/>
        <v>298</v>
      </c>
    </row>
    <row r="13" spans="2:9" ht="13.5" thickBot="1">
      <c r="B13" s="206" t="s">
        <v>169</v>
      </c>
      <c r="C13" s="286">
        <v>16</v>
      </c>
      <c r="D13" s="207">
        <f t="shared" si="0"/>
        <v>0.1568627450980392</v>
      </c>
      <c r="E13" s="341">
        <v>70</v>
      </c>
      <c r="F13" s="204">
        <f t="shared" si="1"/>
        <v>0.6862745098039216</v>
      </c>
      <c r="G13" s="286">
        <v>16</v>
      </c>
      <c r="H13" s="204">
        <f t="shared" si="2"/>
        <v>0.1568627450980392</v>
      </c>
      <c r="I13" s="205">
        <f t="shared" si="3"/>
        <v>102</v>
      </c>
    </row>
    <row r="14" spans="2:9" ht="13.5" thickBot="1">
      <c r="B14" s="60" t="s">
        <v>44</v>
      </c>
      <c r="C14" s="208">
        <f>SUM(C6:C13)</f>
        <v>198</v>
      </c>
      <c r="D14" s="209">
        <f t="shared" si="0"/>
        <v>0.1570182394924663</v>
      </c>
      <c r="E14" s="424">
        <f>SUM(E6:E13)</f>
        <v>897</v>
      </c>
      <c r="F14" s="209">
        <f t="shared" si="1"/>
        <v>0.711340206185567</v>
      </c>
      <c r="G14" s="208">
        <f>SUM(G6:G13)</f>
        <v>166</v>
      </c>
      <c r="H14" s="209">
        <f t="shared" si="2"/>
        <v>0.1316415543219667</v>
      </c>
      <c r="I14" s="74">
        <f>SUM(I6:I13)</f>
        <v>1261</v>
      </c>
    </row>
    <row r="15" spans="2:9" ht="12.75">
      <c r="B15" s="25"/>
      <c r="C15" s="25"/>
      <c r="D15" s="25"/>
      <c r="E15" s="25"/>
      <c r="F15" s="25"/>
      <c r="G15" s="25"/>
      <c r="H15" s="25"/>
      <c r="I15" s="25"/>
    </row>
    <row r="16" spans="2:9" ht="12.75">
      <c r="B16" s="27" t="s">
        <v>5</v>
      </c>
      <c r="C16" s="25"/>
      <c r="D16" s="25"/>
      <c r="E16" s="25"/>
      <c r="F16" s="25"/>
      <c r="G16" s="25"/>
      <c r="H16" s="25"/>
      <c r="I16" s="25"/>
    </row>
    <row r="17" spans="2:9" ht="12.75">
      <c r="B17" s="25" t="s">
        <v>11</v>
      </c>
      <c r="C17" s="25"/>
      <c r="D17" s="25"/>
      <c r="E17" s="25"/>
      <c r="F17" s="25"/>
      <c r="G17" s="25"/>
      <c r="H17" s="25"/>
      <c r="I17" s="25"/>
    </row>
    <row r="18" spans="2:9" ht="12.75">
      <c r="B18" s="37" t="s">
        <v>105</v>
      </c>
      <c r="C18" s="25"/>
      <c r="D18" s="25"/>
      <c r="E18" s="25"/>
      <c r="F18" s="25"/>
      <c r="G18" s="25"/>
      <c r="H18" s="25"/>
      <c r="I18" s="25"/>
    </row>
    <row r="19" spans="2:9" ht="12.75">
      <c r="B19" s="7" t="s">
        <v>126</v>
      </c>
      <c r="H19" s="25"/>
      <c r="I19" s="25"/>
    </row>
    <row r="20" spans="2:9" ht="12.75">
      <c r="B20" s="25"/>
      <c r="C20" s="25"/>
      <c r="D20" s="25"/>
      <c r="E20" s="25"/>
      <c r="F20" s="25"/>
      <c r="G20" s="25"/>
      <c r="H20" s="25"/>
      <c r="I20" s="25"/>
    </row>
    <row r="21" ht="20.25">
      <c r="B21" s="10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21" location="Contents!A1" display="Contents"/>
  </hyperlinks>
  <printOptions/>
  <pageMargins left="0.25" right="0.35" top="0.5" bottom="0.5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B2:I21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17.28125" style="0" customWidth="1"/>
    <col min="2" max="2" width="26.7109375" style="0" customWidth="1"/>
    <col min="3" max="9" width="17.28125" style="0" customWidth="1"/>
  </cols>
  <sheetData>
    <row r="2" spans="2:9" s="25" customFormat="1" ht="18">
      <c r="B2" s="552" t="s">
        <v>255</v>
      </c>
      <c r="C2" s="552"/>
      <c r="D2" s="552"/>
      <c r="E2" s="552"/>
      <c r="F2" s="552"/>
      <c r="G2" s="552"/>
      <c r="H2" s="552"/>
      <c r="I2" s="552"/>
    </row>
    <row r="3" spans="2:8" s="43" customFormat="1" ht="12.75" customHeight="1">
      <c r="B3" s="26"/>
      <c r="C3" s="26"/>
      <c r="D3" s="26"/>
      <c r="E3" s="26"/>
      <c r="F3" s="26"/>
      <c r="G3" s="26"/>
      <c r="H3" s="26"/>
    </row>
    <row r="4" spans="2:9" s="25" customFormat="1" ht="15" customHeight="1">
      <c r="B4" s="553" t="s">
        <v>27</v>
      </c>
      <c r="C4" s="554" t="s">
        <v>151</v>
      </c>
      <c r="D4" s="555"/>
      <c r="E4" s="554" t="s">
        <v>152</v>
      </c>
      <c r="F4" s="555"/>
      <c r="G4" s="554" t="s">
        <v>28</v>
      </c>
      <c r="H4" s="555"/>
      <c r="I4" s="553" t="s">
        <v>4</v>
      </c>
    </row>
    <row r="5" spans="2:9" s="25" customFormat="1" ht="15">
      <c r="B5" s="553"/>
      <c r="C5" s="123" t="s">
        <v>102</v>
      </c>
      <c r="D5" s="123" t="s">
        <v>3</v>
      </c>
      <c r="E5" s="123" t="s">
        <v>102</v>
      </c>
      <c r="F5" s="123" t="s">
        <v>3</v>
      </c>
      <c r="G5" s="123" t="s">
        <v>102</v>
      </c>
      <c r="H5" s="123" t="s">
        <v>3</v>
      </c>
      <c r="I5" s="553"/>
    </row>
    <row r="6" spans="2:9" s="25" customFormat="1" ht="12.75">
      <c r="B6" s="202" t="s">
        <v>212</v>
      </c>
      <c r="C6" s="341">
        <v>1</v>
      </c>
      <c r="D6" s="204">
        <f aca="true" t="shared" si="0" ref="D6:D14">(C6/I6)</f>
        <v>0.015873015873015872</v>
      </c>
      <c r="E6" s="505">
        <v>62</v>
      </c>
      <c r="F6" s="204">
        <v>0</v>
      </c>
      <c r="G6" s="505">
        <v>0</v>
      </c>
      <c r="H6" s="204">
        <v>0</v>
      </c>
      <c r="I6" s="205">
        <f>C6+E6+G6</f>
        <v>63</v>
      </c>
    </row>
    <row r="7" spans="2:9" s="25" customFormat="1" ht="12.75">
      <c r="B7" s="202" t="s">
        <v>213</v>
      </c>
      <c r="C7" s="286">
        <v>0</v>
      </c>
      <c r="D7" s="204">
        <f t="shared" si="0"/>
        <v>0</v>
      </c>
      <c r="E7" s="505">
        <v>10</v>
      </c>
      <c r="F7" s="204">
        <f aca="true" t="shared" si="1" ref="F7:F13">(E7/I7)</f>
        <v>1</v>
      </c>
      <c r="G7" s="507">
        <v>0</v>
      </c>
      <c r="H7" s="204">
        <f aca="true" t="shared" si="2" ref="H7:H14">(G7/I7)</f>
        <v>0</v>
      </c>
      <c r="I7" s="205">
        <f aca="true" t="shared" si="3" ref="I7:I13">C7+E7+G7</f>
        <v>10</v>
      </c>
    </row>
    <row r="8" spans="2:9" s="25" customFormat="1" ht="12.75">
      <c r="B8" s="202" t="s">
        <v>214</v>
      </c>
      <c r="C8" s="286">
        <v>28</v>
      </c>
      <c r="D8" s="204">
        <f t="shared" si="0"/>
        <v>0.1222707423580786</v>
      </c>
      <c r="E8" s="506">
        <v>194</v>
      </c>
      <c r="F8" s="204">
        <f t="shared" si="1"/>
        <v>0.8471615720524017</v>
      </c>
      <c r="G8" s="507">
        <v>7</v>
      </c>
      <c r="H8" s="204">
        <f t="shared" si="2"/>
        <v>0.03056768558951965</v>
      </c>
      <c r="I8" s="205">
        <f t="shared" si="3"/>
        <v>229</v>
      </c>
    </row>
    <row r="9" spans="2:9" s="25" customFormat="1" ht="12.75">
      <c r="B9" s="143" t="s">
        <v>215</v>
      </c>
      <c r="C9" s="286">
        <v>8</v>
      </c>
      <c r="D9" s="204">
        <f t="shared" si="0"/>
        <v>0.049689440993788817</v>
      </c>
      <c r="E9" s="505">
        <v>138</v>
      </c>
      <c r="F9" s="204">
        <f t="shared" si="1"/>
        <v>0.8571428571428571</v>
      </c>
      <c r="G9" s="507">
        <v>15</v>
      </c>
      <c r="H9" s="204">
        <f t="shared" si="2"/>
        <v>0.09316770186335403</v>
      </c>
      <c r="I9" s="205">
        <f t="shared" si="3"/>
        <v>161</v>
      </c>
    </row>
    <row r="10" spans="2:9" s="25" customFormat="1" ht="12.75">
      <c r="B10" s="202" t="s">
        <v>216</v>
      </c>
      <c r="C10" s="286">
        <v>10</v>
      </c>
      <c r="D10" s="204">
        <f t="shared" si="0"/>
        <v>0.10204081632653061</v>
      </c>
      <c r="E10" s="505">
        <v>86</v>
      </c>
      <c r="F10" s="204">
        <f t="shared" si="1"/>
        <v>0.8775510204081632</v>
      </c>
      <c r="G10" s="507">
        <v>2</v>
      </c>
      <c r="H10" s="204">
        <f t="shared" si="2"/>
        <v>0.02040816326530612</v>
      </c>
      <c r="I10" s="205">
        <f t="shared" si="3"/>
        <v>98</v>
      </c>
    </row>
    <row r="11" spans="2:9" ht="12.75">
      <c r="B11" s="202" t="s">
        <v>217</v>
      </c>
      <c r="C11" s="286">
        <v>23</v>
      </c>
      <c r="D11" s="204">
        <f t="shared" si="0"/>
        <v>0.07666666666666666</v>
      </c>
      <c r="E11" s="505">
        <v>253</v>
      </c>
      <c r="F11" s="204">
        <f t="shared" si="1"/>
        <v>0.8433333333333334</v>
      </c>
      <c r="G11" s="507">
        <v>24</v>
      </c>
      <c r="H11" s="204">
        <f t="shared" si="2"/>
        <v>0.08</v>
      </c>
      <c r="I11" s="205">
        <f t="shared" si="3"/>
        <v>300</v>
      </c>
    </row>
    <row r="12" spans="2:9" ht="12.75">
      <c r="B12" s="202" t="s">
        <v>218</v>
      </c>
      <c r="C12" s="286">
        <v>24</v>
      </c>
      <c r="D12" s="204">
        <f t="shared" si="0"/>
        <v>0.08053691275167785</v>
      </c>
      <c r="E12" s="505">
        <v>254</v>
      </c>
      <c r="F12" s="204">
        <f t="shared" si="1"/>
        <v>0.8523489932885906</v>
      </c>
      <c r="G12" s="507">
        <v>20</v>
      </c>
      <c r="H12" s="204">
        <f t="shared" si="2"/>
        <v>0.06711409395973154</v>
      </c>
      <c r="I12" s="205">
        <f t="shared" si="3"/>
        <v>298</v>
      </c>
    </row>
    <row r="13" spans="2:9" ht="13.5" thickBot="1">
      <c r="B13" s="206" t="s">
        <v>169</v>
      </c>
      <c r="C13" s="64">
        <v>9</v>
      </c>
      <c r="D13" s="210">
        <f t="shared" si="0"/>
        <v>0.08823529411764706</v>
      </c>
      <c r="E13" s="506">
        <v>80</v>
      </c>
      <c r="F13" s="204">
        <f t="shared" si="1"/>
        <v>0.7843137254901961</v>
      </c>
      <c r="G13" s="506">
        <v>13</v>
      </c>
      <c r="H13" s="204">
        <f t="shared" si="2"/>
        <v>0.12745098039215685</v>
      </c>
      <c r="I13" s="205">
        <f t="shared" si="3"/>
        <v>102</v>
      </c>
    </row>
    <row r="14" spans="2:9" ht="13.5" thickBot="1">
      <c r="B14" s="60" t="s">
        <v>44</v>
      </c>
      <c r="C14" s="75">
        <f>SUM(C6:C13)</f>
        <v>103</v>
      </c>
      <c r="D14" s="209">
        <f t="shared" si="0"/>
        <v>0.0816812053925456</v>
      </c>
      <c r="E14" s="75">
        <f>SUM(E6:E13)</f>
        <v>1077</v>
      </c>
      <c r="F14" s="209">
        <f>(E14/I14)</f>
        <v>0.8540840602696272</v>
      </c>
      <c r="G14" s="423">
        <f>SUM(G6:G13)</f>
        <v>81</v>
      </c>
      <c r="H14" s="209">
        <f t="shared" si="2"/>
        <v>0.06423473433782712</v>
      </c>
      <c r="I14" s="211">
        <f>SUM(I6:I13)</f>
        <v>1261</v>
      </c>
    </row>
    <row r="15" spans="2:9" ht="12.75">
      <c r="B15" s="25"/>
      <c r="C15" s="25"/>
      <c r="D15" s="25"/>
      <c r="E15" s="25"/>
      <c r="F15" s="25"/>
      <c r="G15" s="25"/>
      <c r="H15" s="25"/>
      <c r="I15" s="25"/>
    </row>
    <row r="16" spans="2:9" ht="12.75">
      <c r="B16" s="27" t="s">
        <v>5</v>
      </c>
      <c r="C16" s="25"/>
      <c r="D16" s="25"/>
      <c r="E16" s="25"/>
      <c r="F16" s="25"/>
      <c r="G16" s="25"/>
      <c r="H16" s="25"/>
      <c r="I16" s="25"/>
    </row>
    <row r="17" spans="2:9" ht="12.75">
      <c r="B17" s="25" t="s">
        <v>11</v>
      </c>
      <c r="C17" s="25"/>
      <c r="D17" s="25"/>
      <c r="E17" s="25"/>
      <c r="F17" s="25"/>
      <c r="G17" s="25"/>
      <c r="H17" s="25"/>
      <c r="I17" s="25"/>
    </row>
    <row r="18" spans="2:9" ht="12.75">
      <c r="B18" s="37" t="s">
        <v>105</v>
      </c>
      <c r="C18" s="25"/>
      <c r="D18" s="25"/>
      <c r="E18" s="25"/>
      <c r="F18" s="25"/>
      <c r="G18" s="25"/>
      <c r="H18" s="25"/>
      <c r="I18" s="25"/>
    </row>
    <row r="19" spans="2:9" ht="12.75">
      <c r="B19" s="7" t="s">
        <v>126</v>
      </c>
      <c r="H19" s="25"/>
      <c r="I19" s="25"/>
    </row>
    <row r="20" spans="2:9" ht="12.75">
      <c r="B20" s="25"/>
      <c r="C20" s="25"/>
      <c r="D20" s="25"/>
      <c r="E20" s="25"/>
      <c r="F20" s="25"/>
      <c r="G20" s="25"/>
      <c r="H20" s="25"/>
      <c r="I20" s="25"/>
    </row>
    <row r="21" ht="20.25">
      <c r="B21" s="10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21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B2:U21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17.28125" style="0" customWidth="1"/>
    <col min="2" max="2" width="33.421875" style="0" customWidth="1"/>
    <col min="3" max="21" width="17.28125" style="0" customWidth="1"/>
  </cols>
  <sheetData>
    <row r="1" ht="12.75" customHeight="1"/>
    <row r="2" spans="2:21" s="25" customFormat="1" ht="18">
      <c r="B2" s="552" t="s">
        <v>256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</row>
    <row r="3" spans="2:14" s="43" customFormat="1" ht="12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21" ht="15">
      <c r="B4" s="553" t="s">
        <v>27</v>
      </c>
      <c r="C4" s="559" t="s">
        <v>65</v>
      </c>
      <c r="D4" s="559"/>
      <c r="E4" s="559" t="s">
        <v>66</v>
      </c>
      <c r="F4" s="559"/>
      <c r="G4" s="559" t="s">
        <v>67</v>
      </c>
      <c r="H4" s="559"/>
      <c r="I4" s="559" t="s">
        <v>68</v>
      </c>
      <c r="J4" s="559"/>
      <c r="K4" s="559" t="s">
        <v>45</v>
      </c>
      <c r="L4" s="559"/>
      <c r="M4" s="559" t="s">
        <v>69</v>
      </c>
      <c r="N4" s="559"/>
      <c r="O4" s="559" t="s">
        <v>46</v>
      </c>
      <c r="P4" s="559"/>
      <c r="Q4" s="559" t="s">
        <v>111</v>
      </c>
      <c r="R4" s="559"/>
      <c r="S4" s="559" t="s">
        <v>47</v>
      </c>
      <c r="T4" s="559"/>
      <c r="U4" s="553" t="s">
        <v>4</v>
      </c>
    </row>
    <row r="5" spans="2:21" ht="15">
      <c r="B5" s="553"/>
      <c r="C5" s="122" t="s">
        <v>102</v>
      </c>
      <c r="D5" s="122" t="s">
        <v>3</v>
      </c>
      <c r="E5" s="122" t="s">
        <v>102</v>
      </c>
      <c r="F5" s="122" t="s">
        <v>3</v>
      </c>
      <c r="G5" s="122" t="s">
        <v>102</v>
      </c>
      <c r="H5" s="122" t="s">
        <v>3</v>
      </c>
      <c r="I5" s="122" t="s">
        <v>102</v>
      </c>
      <c r="J5" s="122" t="s">
        <v>3</v>
      </c>
      <c r="K5" s="122" t="s">
        <v>102</v>
      </c>
      <c r="L5" s="122" t="s">
        <v>3</v>
      </c>
      <c r="M5" s="122" t="s">
        <v>102</v>
      </c>
      <c r="N5" s="122" t="s">
        <v>3</v>
      </c>
      <c r="O5" s="122" t="s">
        <v>102</v>
      </c>
      <c r="P5" s="122" t="s">
        <v>3</v>
      </c>
      <c r="Q5" s="122" t="s">
        <v>102</v>
      </c>
      <c r="R5" s="122" t="s">
        <v>3</v>
      </c>
      <c r="S5" s="122" t="s">
        <v>102</v>
      </c>
      <c r="T5" s="122" t="s">
        <v>3</v>
      </c>
      <c r="U5" s="553"/>
    </row>
    <row r="6" spans="2:21" ht="12.75">
      <c r="B6" s="202" t="s">
        <v>212</v>
      </c>
      <c r="C6" s="505">
        <v>23</v>
      </c>
      <c r="D6" s="203">
        <f aca="true" t="shared" si="0" ref="D6:D14">(C6/U6)</f>
        <v>0.36507936507936506</v>
      </c>
      <c r="E6" s="505">
        <v>36</v>
      </c>
      <c r="F6" s="203" t="e">
        <f>(E6/W6)</f>
        <v>#DIV/0!</v>
      </c>
      <c r="G6" s="507">
        <v>0</v>
      </c>
      <c r="H6" s="203" t="e">
        <f>(G6/Y6)</f>
        <v>#DIV/0!</v>
      </c>
      <c r="I6" s="506">
        <v>1</v>
      </c>
      <c r="J6" s="203" t="e">
        <f>(I6/AA6)</f>
        <v>#DIV/0!</v>
      </c>
      <c r="K6" s="507">
        <v>0</v>
      </c>
      <c r="L6" s="203" t="e">
        <f>(K6/AC6)</f>
        <v>#DIV/0!</v>
      </c>
      <c r="M6" s="507">
        <v>0</v>
      </c>
      <c r="N6" s="203" t="e">
        <f>(M6/AE6)</f>
        <v>#DIV/0!</v>
      </c>
      <c r="O6" s="507">
        <v>0</v>
      </c>
      <c r="P6" s="203" t="e">
        <f>(O6/AG6)</f>
        <v>#DIV/0!</v>
      </c>
      <c r="Q6" s="506">
        <v>2</v>
      </c>
      <c r="R6" s="203" t="e">
        <f>(Q6/AI6)</f>
        <v>#DIV/0!</v>
      </c>
      <c r="S6" s="505">
        <v>1</v>
      </c>
      <c r="T6" s="203" t="e">
        <f>(S6/AK6)</f>
        <v>#DIV/0!</v>
      </c>
      <c r="U6" s="212">
        <f>C6+E6+G6+I6+K6+M6+O6+Q6+S6</f>
        <v>63</v>
      </c>
    </row>
    <row r="7" spans="2:21" ht="12.75">
      <c r="B7" s="202" t="s">
        <v>213</v>
      </c>
      <c r="C7" s="505">
        <v>2</v>
      </c>
      <c r="D7" s="203">
        <f t="shared" si="0"/>
        <v>0.2</v>
      </c>
      <c r="E7" s="507">
        <v>3</v>
      </c>
      <c r="F7" s="213">
        <f aca="true" t="shared" si="1" ref="F7:F14">(E7/U7)</f>
        <v>0.3</v>
      </c>
      <c r="G7" s="507">
        <v>0</v>
      </c>
      <c r="H7" s="213">
        <f aca="true" t="shared" si="2" ref="H7:H14">(G7/U7)</f>
        <v>0</v>
      </c>
      <c r="I7" s="507">
        <v>0</v>
      </c>
      <c r="J7" s="213">
        <f aca="true" t="shared" si="3" ref="J7:J14">(I7/U7)</f>
        <v>0</v>
      </c>
      <c r="K7" s="507">
        <v>0</v>
      </c>
      <c r="L7" s="213">
        <f aca="true" t="shared" si="4" ref="L7:L14">(K7/U7)</f>
        <v>0</v>
      </c>
      <c r="M7" s="507">
        <v>0</v>
      </c>
      <c r="N7" s="213">
        <f aca="true" t="shared" si="5" ref="N7:N14">(M7/U7)</f>
        <v>0</v>
      </c>
      <c r="O7" s="507">
        <v>0</v>
      </c>
      <c r="P7" s="213">
        <f>(O7/U7)</f>
        <v>0</v>
      </c>
      <c r="Q7" s="507">
        <v>0</v>
      </c>
      <c r="R7" s="213">
        <f aca="true" t="shared" si="6" ref="R7:R14">(Q7/U7)</f>
        <v>0</v>
      </c>
      <c r="S7" s="505">
        <v>5</v>
      </c>
      <c r="T7" s="213">
        <f aca="true" t="shared" si="7" ref="T7:T14">(S7/U7)</f>
        <v>0.5</v>
      </c>
      <c r="U7" s="212">
        <f aca="true" t="shared" si="8" ref="U7:U13">C7+E7+G7+I7+K7+M7+O7+Q7+S7</f>
        <v>10</v>
      </c>
    </row>
    <row r="8" spans="2:21" ht="12.75">
      <c r="B8" s="202" t="s">
        <v>214</v>
      </c>
      <c r="C8" s="505">
        <v>67</v>
      </c>
      <c r="D8" s="203">
        <f t="shared" si="0"/>
        <v>0.2925764192139738</v>
      </c>
      <c r="E8" s="507">
        <v>116</v>
      </c>
      <c r="F8" s="213">
        <f t="shared" si="1"/>
        <v>0.5065502183406113</v>
      </c>
      <c r="G8" s="507">
        <v>1</v>
      </c>
      <c r="H8" s="213">
        <f t="shared" si="2"/>
        <v>0.004366812227074236</v>
      </c>
      <c r="I8" s="506">
        <v>2</v>
      </c>
      <c r="J8" s="213">
        <f t="shared" si="3"/>
        <v>0.008733624454148471</v>
      </c>
      <c r="K8" s="507">
        <v>3</v>
      </c>
      <c r="L8" s="213">
        <f t="shared" si="4"/>
        <v>0.013100436681222707</v>
      </c>
      <c r="M8" s="506">
        <v>5</v>
      </c>
      <c r="N8" s="214">
        <f>(M8/U8)</f>
        <v>0.021834061135371178</v>
      </c>
      <c r="O8" s="507">
        <v>3</v>
      </c>
      <c r="P8" s="213">
        <f>(O8/U8)</f>
        <v>0.013100436681222707</v>
      </c>
      <c r="Q8" s="507">
        <v>10</v>
      </c>
      <c r="R8" s="213">
        <f t="shared" si="6"/>
        <v>0.043668122270742356</v>
      </c>
      <c r="S8" s="505">
        <v>22</v>
      </c>
      <c r="T8" s="213">
        <f t="shared" si="7"/>
        <v>0.09606986899563319</v>
      </c>
      <c r="U8" s="212">
        <f t="shared" si="8"/>
        <v>229</v>
      </c>
    </row>
    <row r="9" spans="2:21" s="25" customFormat="1" ht="12.75">
      <c r="B9" s="143" t="s">
        <v>215</v>
      </c>
      <c r="C9" s="505">
        <v>56</v>
      </c>
      <c r="D9" s="203">
        <f t="shared" si="0"/>
        <v>0.34782608695652173</v>
      </c>
      <c r="E9" s="505">
        <v>35</v>
      </c>
      <c r="F9" s="213">
        <f t="shared" si="1"/>
        <v>0.21739130434782608</v>
      </c>
      <c r="G9" s="506">
        <v>1</v>
      </c>
      <c r="H9" s="213">
        <f t="shared" si="2"/>
        <v>0.006211180124223602</v>
      </c>
      <c r="I9" s="507">
        <v>0</v>
      </c>
      <c r="J9" s="213">
        <f t="shared" si="3"/>
        <v>0</v>
      </c>
      <c r="K9" s="505">
        <v>4</v>
      </c>
      <c r="L9" s="213">
        <f t="shared" si="4"/>
        <v>0.024844720496894408</v>
      </c>
      <c r="M9" s="507">
        <v>0</v>
      </c>
      <c r="N9" s="213">
        <f t="shared" si="5"/>
        <v>0</v>
      </c>
      <c r="O9" s="506">
        <v>2</v>
      </c>
      <c r="P9" s="213">
        <f aca="true" t="shared" si="9" ref="P9:P14">(O9/U9)</f>
        <v>0.012422360248447204</v>
      </c>
      <c r="Q9" s="507">
        <v>2</v>
      </c>
      <c r="R9" s="213">
        <f t="shared" si="6"/>
        <v>0.012422360248447204</v>
      </c>
      <c r="S9" s="507">
        <v>61</v>
      </c>
      <c r="T9" s="213">
        <f t="shared" si="7"/>
        <v>0.37888198757763975</v>
      </c>
      <c r="U9" s="212">
        <f t="shared" si="8"/>
        <v>161</v>
      </c>
    </row>
    <row r="10" spans="2:21" s="25" customFormat="1" ht="12.75">
      <c r="B10" s="202" t="s">
        <v>216</v>
      </c>
      <c r="C10" s="505">
        <v>29</v>
      </c>
      <c r="D10" s="203">
        <f t="shared" si="0"/>
        <v>0.29591836734693877</v>
      </c>
      <c r="E10" s="507">
        <v>57</v>
      </c>
      <c r="F10" s="213">
        <f t="shared" si="1"/>
        <v>0.5816326530612245</v>
      </c>
      <c r="G10" s="507">
        <v>0</v>
      </c>
      <c r="H10" s="213">
        <f t="shared" si="2"/>
        <v>0</v>
      </c>
      <c r="I10" s="506">
        <v>1</v>
      </c>
      <c r="J10" s="213">
        <f t="shared" si="3"/>
        <v>0.01020408163265306</v>
      </c>
      <c r="K10" s="505">
        <v>3</v>
      </c>
      <c r="L10" s="213">
        <f t="shared" si="4"/>
        <v>0.030612244897959183</v>
      </c>
      <c r="M10" s="507">
        <v>0</v>
      </c>
      <c r="N10" s="213">
        <f t="shared" si="5"/>
        <v>0</v>
      </c>
      <c r="O10" s="507">
        <v>0</v>
      </c>
      <c r="P10" s="213">
        <f t="shared" si="9"/>
        <v>0</v>
      </c>
      <c r="Q10" s="505">
        <v>6</v>
      </c>
      <c r="R10" s="213">
        <f t="shared" si="6"/>
        <v>0.061224489795918366</v>
      </c>
      <c r="S10" s="507">
        <v>2</v>
      </c>
      <c r="T10" s="213">
        <f t="shared" si="7"/>
        <v>0.02040816326530612</v>
      </c>
      <c r="U10" s="212">
        <f t="shared" si="8"/>
        <v>98</v>
      </c>
    </row>
    <row r="11" spans="2:21" s="25" customFormat="1" ht="12.75">
      <c r="B11" s="202" t="s">
        <v>217</v>
      </c>
      <c r="C11" s="506">
        <v>100</v>
      </c>
      <c r="D11" s="203">
        <f t="shared" si="0"/>
        <v>0.3333333333333333</v>
      </c>
      <c r="E11" s="507">
        <v>109</v>
      </c>
      <c r="F11" s="213">
        <f t="shared" si="1"/>
        <v>0.36333333333333334</v>
      </c>
      <c r="G11" s="507">
        <v>0</v>
      </c>
      <c r="H11" s="213">
        <f t="shared" si="2"/>
        <v>0</v>
      </c>
      <c r="I11" s="507">
        <v>0</v>
      </c>
      <c r="J11" s="213">
        <f t="shared" si="3"/>
        <v>0</v>
      </c>
      <c r="K11" s="505">
        <v>6</v>
      </c>
      <c r="L11" s="213">
        <f t="shared" si="4"/>
        <v>0.02</v>
      </c>
      <c r="M11" s="507">
        <v>1</v>
      </c>
      <c r="N11" s="213">
        <f t="shared" si="5"/>
        <v>0.0033333333333333335</v>
      </c>
      <c r="O11" s="507">
        <v>6</v>
      </c>
      <c r="P11" s="213">
        <f t="shared" si="9"/>
        <v>0.02</v>
      </c>
      <c r="Q11" s="505">
        <v>10</v>
      </c>
      <c r="R11" s="213">
        <f t="shared" si="6"/>
        <v>0.03333333333333333</v>
      </c>
      <c r="S11" s="507">
        <v>68</v>
      </c>
      <c r="T11" s="213">
        <f t="shared" si="7"/>
        <v>0.22666666666666666</v>
      </c>
      <c r="U11" s="212">
        <f t="shared" si="8"/>
        <v>300</v>
      </c>
    </row>
    <row r="12" spans="2:21" ht="12.75">
      <c r="B12" s="202" t="s">
        <v>218</v>
      </c>
      <c r="C12" s="505">
        <v>59</v>
      </c>
      <c r="D12" s="203">
        <f t="shared" si="0"/>
        <v>0.19798657718120805</v>
      </c>
      <c r="E12" s="507">
        <v>130</v>
      </c>
      <c r="F12" s="213">
        <f t="shared" si="1"/>
        <v>0.436241610738255</v>
      </c>
      <c r="G12" s="506">
        <v>2</v>
      </c>
      <c r="H12" s="213">
        <f t="shared" si="2"/>
        <v>0.006711409395973154</v>
      </c>
      <c r="I12" s="506">
        <v>1</v>
      </c>
      <c r="J12" s="213">
        <f t="shared" si="3"/>
        <v>0.003355704697986577</v>
      </c>
      <c r="K12" s="505">
        <v>2</v>
      </c>
      <c r="L12" s="213">
        <f t="shared" si="4"/>
        <v>0.006711409395973154</v>
      </c>
      <c r="M12" s="506">
        <v>1</v>
      </c>
      <c r="N12" s="213">
        <f t="shared" si="5"/>
        <v>0.003355704697986577</v>
      </c>
      <c r="O12" s="507">
        <v>3</v>
      </c>
      <c r="P12" s="213">
        <f t="shared" si="9"/>
        <v>0.010067114093959731</v>
      </c>
      <c r="Q12" s="505">
        <v>10</v>
      </c>
      <c r="R12" s="213">
        <f t="shared" si="6"/>
        <v>0.03355704697986577</v>
      </c>
      <c r="S12" s="507">
        <v>90</v>
      </c>
      <c r="T12" s="213">
        <f t="shared" si="7"/>
        <v>0.30201342281879195</v>
      </c>
      <c r="U12" s="212">
        <f t="shared" si="8"/>
        <v>298</v>
      </c>
    </row>
    <row r="13" spans="2:21" ht="13.5" thickBot="1">
      <c r="B13" s="206" t="s">
        <v>169</v>
      </c>
      <c r="C13" s="506">
        <v>22</v>
      </c>
      <c r="D13" s="207">
        <f t="shared" si="0"/>
        <v>0.21568627450980393</v>
      </c>
      <c r="E13" s="506">
        <v>42</v>
      </c>
      <c r="F13" s="213">
        <f t="shared" si="1"/>
        <v>0.4117647058823529</v>
      </c>
      <c r="G13" s="507">
        <v>0</v>
      </c>
      <c r="H13" s="213">
        <f t="shared" si="2"/>
        <v>0</v>
      </c>
      <c r="I13" s="507">
        <v>0</v>
      </c>
      <c r="J13" s="213">
        <f t="shared" si="3"/>
        <v>0</v>
      </c>
      <c r="K13" s="506">
        <v>3</v>
      </c>
      <c r="L13" s="213">
        <f t="shared" si="4"/>
        <v>0.029411764705882353</v>
      </c>
      <c r="M13" s="507">
        <v>0</v>
      </c>
      <c r="N13" s="213">
        <f t="shared" si="5"/>
        <v>0</v>
      </c>
      <c r="O13" s="506">
        <v>2</v>
      </c>
      <c r="P13" s="213">
        <f t="shared" si="9"/>
        <v>0.0196078431372549</v>
      </c>
      <c r="Q13" s="506">
        <v>3</v>
      </c>
      <c r="R13" s="213">
        <f t="shared" si="6"/>
        <v>0.029411764705882353</v>
      </c>
      <c r="S13" s="506">
        <v>30</v>
      </c>
      <c r="T13" s="213">
        <f t="shared" si="7"/>
        <v>0.29411764705882354</v>
      </c>
      <c r="U13" s="212">
        <f t="shared" si="8"/>
        <v>102</v>
      </c>
    </row>
    <row r="14" spans="2:21" ht="13.5" thickBot="1">
      <c r="B14" s="60" t="s">
        <v>44</v>
      </c>
      <c r="C14" s="215">
        <f>SUM(C6:C13)</f>
        <v>358</v>
      </c>
      <c r="D14" s="209">
        <f t="shared" si="0"/>
        <v>0.2839016653449643</v>
      </c>
      <c r="E14" s="120">
        <f>SUM(E6:E13)</f>
        <v>528</v>
      </c>
      <c r="F14" s="209">
        <f t="shared" si="1"/>
        <v>0.41871530531324347</v>
      </c>
      <c r="G14" s="76">
        <f>SUM(G6:G13)</f>
        <v>4</v>
      </c>
      <c r="H14" s="209">
        <f t="shared" si="2"/>
        <v>0.0031720856463124504</v>
      </c>
      <c r="I14" s="76">
        <f>SUM(I6:I13)</f>
        <v>5</v>
      </c>
      <c r="J14" s="209">
        <f t="shared" si="3"/>
        <v>0.003965107057890563</v>
      </c>
      <c r="K14" s="76">
        <f>SUM(K6:K13)</f>
        <v>21</v>
      </c>
      <c r="L14" s="209">
        <f t="shared" si="4"/>
        <v>0.016653449643140365</v>
      </c>
      <c r="M14" s="76">
        <f>SUM(M6:M13)</f>
        <v>7</v>
      </c>
      <c r="N14" s="209">
        <f t="shared" si="5"/>
        <v>0.0055511498810467885</v>
      </c>
      <c r="O14" s="76">
        <f>SUM(O6:O13)</f>
        <v>16</v>
      </c>
      <c r="P14" s="209">
        <f t="shared" si="9"/>
        <v>0.012688342585249802</v>
      </c>
      <c r="Q14" s="76">
        <f>SUM(Q6:Q13)</f>
        <v>43</v>
      </c>
      <c r="R14" s="209">
        <f t="shared" si="6"/>
        <v>0.03409992069785884</v>
      </c>
      <c r="S14" s="76">
        <f>SUM(S6:S13)</f>
        <v>279</v>
      </c>
      <c r="T14" s="209">
        <f t="shared" si="7"/>
        <v>0.2212529738302934</v>
      </c>
      <c r="U14" s="74">
        <f>SUM(U6:U13)</f>
        <v>1261</v>
      </c>
    </row>
    <row r="15" spans="2:21" ht="12.75">
      <c r="B15" s="38"/>
      <c r="C15" s="38"/>
      <c r="D15" s="61"/>
      <c r="E15" s="50"/>
      <c r="F15" s="56"/>
      <c r="G15" s="50"/>
      <c r="H15" s="56"/>
      <c r="I15" s="50"/>
      <c r="J15" s="56"/>
      <c r="K15" s="50"/>
      <c r="L15" s="56"/>
      <c r="M15" s="50"/>
      <c r="N15" s="56"/>
      <c r="O15" s="50"/>
      <c r="P15" s="56"/>
      <c r="Q15" s="50"/>
      <c r="R15" s="56"/>
      <c r="S15" s="50"/>
      <c r="T15" s="56"/>
      <c r="U15" s="51"/>
    </row>
    <row r="16" spans="2:21" ht="12.75">
      <c r="B16" s="27" t="s">
        <v>5</v>
      </c>
      <c r="C16" s="25"/>
      <c r="D16" s="25"/>
      <c r="E16" s="25"/>
      <c r="F16" s="25"/>
      <c r="G16" s="25"/>
      <c r="H16" s="25"/>
      <c r="I16" s="25"/>
      <c r="J16" s="56"/>
      <c r="K16" s="50"/>
      <c r="L16" s="56"/>
      <c r="M16" s="50"/>
      <c r="N16" s="56"/>
      <c r="O16" s="50"/>
      <c r="P16" s="56"/>
      <c r="Q16" s="50"/>
      <c r="R16" s="56"/>
      <c r="S16" s="50"/>
      <c r="T16" s="56"/>
      <c r="U16" s="51"/>
    </row>
    <row r="17" spans="2:21" ht="12.75">
      <c r="B17" s="25" t="s">
        <v>11</v>
      </c>
      <c r="C17" s="25"/>
      <c r="D17" s="25"/>
      <c r="E17" s="25"/>
      <c r="F17" s="25"/>
      <c r="G17" s="25"/>
      <c r="H17" s="25"/>
      <c r="I17" s="25"/>
      <c r="J17" s="56"/>
      <c r="K17" s="50"/>
      <c r="L17" s="56"/>
      <c r="M17" s="50"/>
      <c r="N17" s="56"/>
      <c r="O17" s="50"/>
      <c r="P17" s="56"/>
      <c r="Q17" s="50"/>
      <c r="R17" s="56"/>
      <c r="S17" s="50"/>
      <c r="T17" s="56"/>
      <c r="U17" s="51"/>
    </row>
    <row r="18" spans="2:21" ht="12.75">
      <c r="B18" s="37" t="s">
        <v>105</v>
      </c>
      <c r="C18" s="25"/>
      <c r="D18" s="25"/>
      <c r="E18" s="25"/>
      <c r="F18" s="25"/>
      <c r="G18" s="25"/>
      <c r="H18" s="25"/>
      <c r="I18" s="25"/>
      <c r="J18" s="56"/>
      <c r="K18" s="50"/>
      <c r="L18" s="56"/>
      <c r="M18" s="50"/>
      <c r="N18" s="56"/>
      <c r="O18" s="50"/>
      <c r="P18" s="56"/>
      <c r="Q18" s="50"/>
      <c r="R18" s="56"/>
      <c r="S18" s="50"/>
      <c r="T18" s="56"/>
      <c r="U18" s="51"/>
    </row>
    <row r="19" spans="2:21" ht="12.75">
      <c r="B19" s="7" t="s">
        <v>126</v>
      </c>
      <c r="H19" s="25"/>
      <c r="I19" s="25"/>
      <c r="J19" s="56"/>
      <c r="K19" s="50"/>
      <c r="L19" s="56"/>
      <c r="M19" s="50"/>
      <c r="N19" s="56"/>
      <c r="O19" s="50"/>
      <c r="P19" s="56"/>
      <c r="Q19" s="50"/>
      <c r="R19" s="56"/>
      <c r="S19" s="50"/>
      <c r="T19" s="56"/>
      <c r="U19" s="51"/>
    </row>
    <row r="20" spans="2:9" ht="12.75">
      <c r="B20" s="25"/>
      <c r="C20" s="25"/>
      <c r="D20" s="25"/>
      <c r="E20" s="25"/>
      <c r="F20" s="25"/>
      <c r="G20" s="25"/>
      <c r="H20" s="25"/>
      <c r="I20" s="25"/>
    </row>
    <row r="21" ht="20.25">
      <c r="B21" s="10" t="s">
        <v>1</v>
      </c>
    </row>
  </sheetData>
  <sheetProtection/>
  <mergeCells count="12">
    <mergeCell ref="I4:J4"/>
    <mergeCell ref="K4:L4"/>
    <mergeCell ref="M4:N4"/>
    <mergeCell ref="O4:P4"/>
    <mergeCell ref="Q4:R4"/>
    <mergeCell ref="B2:U2"/>
    <mergeCell ref="S4:T4"/>
    <mergeCell ref="U4:U5"/>
    <mergeCell ref="B4:B5"/>
    <mergeCell ref="C4:D4"/>
    <mergeCell ref="E4:F4"/>
    <mergeCell ref="G4:H4"/>
  </mergeCells>
  <hyperlinks>
    <hyperlink ref="B21" location="Contents!A1" display="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2:AF21"/>
  <sheetViews>
    <sheetView showGridLines="0" zoomScalePageLayoutView="0" workbookViewId="0" topLeftCell="B1">
      <selection activeCell="AA6" sqref="AA6:AA13"/>
    </sheetView>
  </sheetViews>
  <sheetFormatPr defaultColWidth="9.00390625" defaultRowHeight="12.75"/>
  <cols>
    <col min="1" max="1" width="9.00390625" style="216" customWidth="1"/>
    <col min="2" max="2" width="32.7109375" style="217" customWidth="1"/>
    <col min="3" max="28" width="8.140625" style="217" customWidth="1"/>
    <col min="29" max="29" width="11.7109375" style="217" bestFit="1" customWidth="1"/>
    <col min="30" max="30" width="6.28125" style="217" bestFit="1" customWidth="1"/>
    <col min="31" max="31" width="11.7109375" style="217" bestFit="1" customWidth="1"/>
    <col min="32" max="16384" width="9.00390625" style="217" customWidth="1"/>
  </cols>
  <sheetData>
    <row r="2" spans="2:31" ht="18.75">
      <c r="B2" s="563" t="s">
        <v>257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220"/>
      <c r="AE2" s="220"/>
    </row>
    <row r="3" spans="1:14" s="220" customFormat="1" ht="19.5" thickBot="1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2:29" ht="12.75" customHeight="1">
      <c r="B4" s="561" t="s">
        <v>27</v>
      </c>
      <c r="C4" s="560" t="s">
        <v>48</v>
      </c>
      <c r="D4" s="560"/>
      <c r="E4" s="560" t="s">
        <v>49</v>
      </c>
      <c r="F4" s="560"/>
      <c r="G4" s="560" t="s">
        <v>50</v>
      </c>
      <c r="H4" s="560"/>
      <c r="I4" s="560" t="s">
        <v>51</v>
      </c>
      <c r="J4" s="560"/>
      <c r="K4" s="560" t="s">
        <v>52</v>
      </c>
      <c r="L4" s="560"/>
      <c r="M4" s="560" t="s">
        <v>53</v>
      </c>
      <c r="N4" s="560"/>
      <c r="O4" s="560" t="s">
        <v>54</v>
      </c>
      <c r="P4" s="560"/>
      <c r="Q4" s="560" t="s">
        <v>55</v>
      </c>
      <c r="R4" s="560"/>
      <c r="S4" s="560" t="s">
        <v>57</v>
      </c>
      <c r="T4" s="560"/>
      <c r="U4" s="560" t="s">
        <v>46</v>
      </c>
      <c r="V4" s="560"/>
      <c r="W4" s="564" t="s">
        <v>148</v>
      </c>
      <c r="X4" s="565"/>
      <c r="Y4" s="564" t="s">
        <v>111</v>
      </c>
      <c r="Z4" s="565"/>
      <c r="AA4" s="560" t="s">
        <v>47</v>
      </c>
      <c r="AB4" s="560"/>
      <c r="AC4" s="566" t="s">
        <v>4</v>
      </c>
    </row>
    <row r="5" spans="1:31" s="224" customFormat="1" ht="12.75">
      <c r="A5" s="221"/>
      <c r="B5" s="562"/>
      <c r="C5" s="222" t="s">
        <v>2</v>
      </c>
      <c r="D5" s="222" t="s">
        <v>3</v>
      </c>
      <c r="E5" s="222" t="s">
        <v>2</v>
      </c>
      <c r="F5" s="222" t="s">
        <v>3</v>
      </c>
      <c r="G5" s="222" t="s">
        <v>219</v>
      </c>
      <c r="H5" s="222" t="s">
        <v>3</v>
      </c>
      <c r="I5" s="222" t="s">
        <v>2</v>
      </c>
      <c r="J5" s="222" t="s">
        <v>3</v>
      </c>
      <c r="K5" s="222" t="s">
        <v>2</v>
      </c>
      <c r="L5" s="222" t="s">
        <v>3</v>
      </c>
      <c r="M5" s="222" t="s">
        <v>2</v>
      </c>
      <c r="N5" s="222" t="s">
        <v>3</v>
      </c>
      <c r="O5" s="222" t="s">
        <v>2</v>
      </c>
      <c r="P5" s="222" t="s">
        <v>3</v>
      </c>
      <c r="Q5" s="222" t="s">
        <v>2</v>
      </c>
      <c r="R5" s="222" t="s">
        <v>3</v>
      </c>
      <c r="S5" s="222" t="s">
        <v>2</v>
      </c>
      <c r="T5" s="222" t="s">
        <v>3</v>
      </c>
      <c r="U5" s="222" t="s">
        <v>2</v>
      </c>
      <c r="V5" s="222" t="s">
        <v>3</v>
      </c>
      <c r="W5" s="223" t="s">
        <v>2</v>
      </c>
      <c r="X5" s="222" t="s">
        <v>3</v>
      </c>
      <c r="Y5" s="223" t="s">
        <v>2</v>
      </c>
      <c r="Z5" s="222" t="s">
        <v>3</v>
      </c>
      <c r="AA5" s="222" t="s">
        <v>2</v>
      </c>
      <c r="AB5" s="222" t="s">
        <v>3</v>
      </c>
      <c r="AC5" s="567"/>
      <c r="AD5" s="217"/>
      <c r="AE5" s="217"/>
    </row>
    <row r="6" spans="1:31" s="224" customFormat="1" ht="12.75">
      <c r="A6" s="221"/>
      <c r="B6" s="225" t="s">
        <v>212</v>
      </c>
      <c r="C6" s="506">
        <v>4</v>
      </c>
      <c r="D6" s="226">
        <f aca="true" t="shared" si="0" ref="D6:D13">(C6/AC6)</f>
        <v>0.06349206349206349</v>
      </c>
      <c r="E6" s="506">
        <v>8</v>
      </c>
      <c r="F6" s="227">
        <f aca="true" t="shared" si="1" ref="F6:F13">(E6/AC6)</f>
        <v>0.12698412698412698</v>
      </c>
      <c r="G6" s="507"/>
      <c r="H6" s="227">
        <f>(G6/AC6)</f>
        <v>0</v>
      </c>
      <c r="I6" s="507">
        <v>0</v>
      </c>
      <c r="J6" s="227">
        <f aca="true" t="shared" si="2" ref="J6:J13">(I6/AC6)</f>
        <v>0</v>
      </c>
      <c r="K6" s="507">
        <v>24</v>
      </c>
      <c r="L6" s="227">
        <f aca="true" t="shared" si="3" ref="L6:L13">(K6/AC6)</f>
        <v>0.38095238095238093</v>
      </c>
      <c r="M6" s="507">
        <v>0</v>
      </c>
      <c r="N6" s="227">
        <f aca="true" t="shared" si="4" ref="N6:N13">(M6/AC6)</f>
        <v>0</v>
      </c>
      <c r="O6" s="507">
        <v>0</v>
      </c>
      <c r="P6" s="227">
        <f aca="true" t="shared" si="5" ref="P6:P13">(O6/AC6)</f>
        <v>0</v>
      </c>
      <c r="Q6" s="506">
        <v>1</v>
      </c>
      <c r="R6" s="227">
        <f aca="true" t="shared" si="6" ref="R6:R13">(Q6/AC6)</f>
        <v>0.015873015873015872</v>
      </c>
      <c r="S6" s="506">
        <v>1</v>
      </c>
      <c r="T6" s="227">
        <f>(S6/AC6)</f>
        <v>0.015873015873015872</v>
      </c>
      <c r="U6" s="507">
        <v>4</v>
      </c>
      <c r="V6" s="227">
        <f>(U6/AC6)</f>
        <v>0.06349206349206349</v>
      </c>
      <c r="W6" s="507">
        <v>16</v>
      </c>
      <c r="X6" s="227">
        <f>(W6/AC6)</f>
        <v>0.25396825396825395</v>
      </c>
      <c r="Y6" s="506">
        <v>3</v>
      </c>
      <c r="Z6" s="227">
        <f>(Y6/AC6)</f>
        <v>0.047619047619047616</v>
      </c>
      <c r="AA6" s="507">
        <v>2</v>
      </c>
      <c r="AB6" s="227">
        <f>(AA6/AC6)</f>
        <v>0.031746031746031744</v>
      </c>
      <c r="AC6" s="228">
        <f>C6+E6+G6+I6+K6+M6+O6+Q6+S6+U6+W6+Y6+AA6</f>
        <v>63</v>
      </c>
      <c r="AD6" s="217"/>
      <c r="AE6" s="217"/>
    </row>
    <row r="7" spans="1:32" s="224" customFormat="1" ht="12.75">
      <c r="A7" s="229"/>
      <c r="B7" s="225" t="s">
        <v>213</v>
      </c>
      <c r="C7" s="507">
        <v>0</v>
      </c>
      <c r="D7" s="226">
        <f t="shared" si="0"/>
        <v>0</v>
      </c>
      <c r="E7" s="507">
        <v>0</v>
      </c>
      <c r="F7" s="227">
        <f t="shared" si="1"/>
        <v>0</v>
      </c>
      <c r="G7" s="507"/>
      <c r="H7" s="227">
        <f aca="true" t="shared" si="7" ref="H7:H13">(G7/AC7)</f>
        <v>0</v>
      </c>
      <c r="I7" s="507">
        <v>0</v>
      </c>
      <c r="J7" s="227">
        <f t="shared" si="2"/>
        <v>0</v>
      </c>
      <c r="K7" s="507">
        <v>4</v>
      </c>
      <c r="L7" s="227">
        <f t="shared" si="3"/>
        <v>0.4</v>
      </c>
      <c r="M7" s="507">
        <v>0</v>
      </c>
      <c r="N7" s="227">
        <f t="shared" si="4"/>
        <v>0</v>
      </c>
      <c r="O7" s="507">
        <v>0</v>
      </c>
      <c r="P7" s="227">
        <f t="shared" si="5"/>
        <v>0</v>
      </c>
      <c r="Q7" s="507">
        <v>0</v>
      </c>
      <c r="R7" s="227">
        <f t="shared" si="6"/>
        <v>0</v>
      </c>
      <c r="S7" s="507">
        <v>0</v>
      </c>
      <c r="T7" s="227">
        <f aca="true" t="shared" si="8" ref="T7:T13">(S7/AC7)</f>
        <v>0</v>
      </c>
      <c r="U7" s="507">
        <v>0</v>
      </c>
      <c r="V7" s="227">
        <f aca="true" t="shared" si="9" ref="V7:V13">(U7/AC7)</f>
        <v>0</v>
      </c>
      <c r="W7" s="505">
        <v>1</v>
      </c>
      <c r="X7" s="227">
        <f aca="true" t="shared" si="10" ref="X7:X13">(W7/AC7)</f>
        <v>0.1</v>
      </c>
      <c r="Y7" s="507">
        <v>0</v>
      </c>
      <c r="Z7" s="227">
        <f aca="true" t="shared" si="11" ref="Z7:Z13">(Y7/AC7)</f>
        <v>0</v>
      </c>
      <c r="AA7" s="507">
        <v>5</v>
      </c>
      <c r="AB7" s="227">
        <f aca="true" t="shared" si="12" ref="AB7:AB13">(AA7/AC7)</f>
        <v>0.5</v>
      </c>
      <c r="AC7" s="228">
        <f aca="true" t="shared" si="13" ref="AC7:AC13">C7+E7+G7+I7+K7+M7+O7+Q7+S7+U7+W7+Y7+AA7</f>
        <v>10</v>
      </c>
      <c r="AD7" s="230"/>
      <c r="AE7" s="230"/>
      <c r="AF7" s="231"/>
    </row>
    <row r="8" spans="1:32" s="224" customFormat="1" ht="12.75">
      <c r="A8" s="229"/>
      <c r="B8" s="225" t="s">
        <v>214</v>
      </c>
      <c r="C8" s="507">
        <v>13</v>
      </c>
      <c r="D8" s="226">
        <f t="shared" si="0"/>
        <v>0.056768558951965066</v>
      </c>
      <c r="E8" s="507">
        <v>22</v>
      </c>
      <c r="F8" s="227">
        <f t="shared" si="1"/>
        <v>0.09606986899563319</v>
      </c>
      <c r="G8" s="507"/>
      <c r="H8" s="227">
        <f t="shared" si="7"/>
        <v>0</v>
      </c>
      <c r="I8" s="506">
        <v>3</v>
      </c>
      <c r="J8" s="227">
        <f t="shared" si="2"/>
        <v>0.013100436681222707</v>
      </c>
      <c r="K8" s="507">
        <v>95</v>
      </c>
      <c r="L8" s="227">
        <f t="shared" si="3"/>
        <v>0.4148471615720524</v>
      </c>
      <c r="M8" s="507">
        <v>11</v>
      </c>
      <c r="N8" s="227">
        <f t="shared" si="4"/>
        <v>0.048034934497816595</v>
      </c>
      <c r="O8" s="507">
        <v>0</v>
      </c>
      <c r="P8" s="227">
        <f t="shared" si="5"/>
        <v>0</v>
      </c>
      <c r="Q8" s="507">
        <v>12</v>
      </c>
      <c r="R8" s="227">
        <f t="shared" si="6"/>
        <v>0.05240174672489083</v>
      </c>
      <c r="S8" s="506">
        <v>1</v>
      </c>
      <c r="T8" s="227">
        <f t="shared" si="8"/>
        <v>0.004366812227074236</v>
      </c>
      <c r="U8" s="506">
        <v>4</v>
      </c>
      <c r="V8" s="227">
        <f t="shared" si="9"/>
        <v>0.017467248908296942</v>
      </c>
      <c r="W8" s="505">
        <v>31</v>
      </c>
      <c r="X8" s="227">
        <f t="shared" si="10"/>
        <v>0.13537117903930132</v>
      </c>
      <c r="Y8" s="507">
        <v>12</v>
      </c>
      <c r="Z8" s="227">
        <f t="shared" si="11"/>
        <v>0.05240174672489083</v>
      </c>
      <c r="AA8" s="507">
        <v>25</v>
      </c>
      <c r="AB8" s="227">
        <f t="shared" si="12"/>
        <v>0.1091703056768559</v>
      </c>
      <c r="AC8" s="228">
        <f t="shared" si="13"/>
        <v>229</v>
      </c>
      <c r="AD8" s="230"/>
      <c r="AE8" s="230"/>
      <c r="AF8" s="231"/>
    </row>
    <row r="9" spans="1:32" s="224" customFormat="1" ht="12.75">
      <c r="A9" s="229"/>
      <c r="B9" s="232" t="s">
        <v>215</v>
      </c>
      <c r="C9" s="507">
        <v>8</v>
      </c>
      <c r="D9" s="226">
        <f t="shared" si="0"/>
        <v>0.049689440993788817</v>
      </c>
      <c r="E9" s="505">
        <v>5</v>
      </c>
      <c r="F9" s="227">
        <f t="shared" si="1"/>
        <v>0.031055900621118012</v>
      </c>
      <c r="G9" s="507"/>
      <c r="H9" s="227">
        <f t="shared" si="7"/>
        <v>0</v>
      </c>
      <c r="I9" s="507">
        <v>0</v>
      </c>
      <c r="J9" s="227">
        <f t="shared" si="2"/>
        <v>0</v>
      </c>
      <c r="K9" s="507">
        <v>65</v>
      </c>
      <c r="L9" s="227">
        <f t="shared" si="3"/>
        <v>0.40372670807453415</v>
      </c>
      <c r="M9" s="507">
        <v>1</v>
      </c>
      <c r="N9" s="227">
        <f t="shared" si="4"/>
        <v>0.006211180124223602</v>
      </c>
      <c r="O9" s="507">
        <v>1</v>
      </c>
      <c r="P9" s="227">
        <f t="shared" si="5"/>
        <v>0.006211180124223602</v>
      </c>
      <c r="Q9" s="505">
        <v>1</v>
      </c>
      <c r="R9" s="227">
        <f t="shared" si="6"/>
        <v>0.006211180124223602</v>
      </c>
      <c r="S9" s="507">
        <v>0</v>
      </c>
      <c r="T9" s="227">
        <f t="shared" si="8"/>
        <v>0</v>
      </c>
      <c r="U9" s="507">
        <v>4</v>
      </c>
      <c r="V9" s="227">
        <f t="shared" si="9"/>
        <v>0.024844720496894408</v>
      </c>
      <c r="W9" s="505">
        <v>8</v>
      </c>
      <c r="X9" s="227">
        <f t="shared" si="10"/>
        <v>0.049689440993788817</v>
      </c>
      <c r="Y9" s="505">
        <v>4</v>
      </c>
      <c r="Z9" s="227">
        <f t="shared" si="11"/>
        <v>0.024844720496894408</v>
      </c>
      <c r="AA9" s="507">
        <v>64</v>
      </c>
      <c r="AB9" s="227">
        <f t="shared" si="12"/>
        <v>0.39751552795031053</v>
      </c>
      <c r="AC9" s="228">
        <f t="shared" si="13"/>
        <v>161</v>
      </c>
      <c r="AD9" s="217"/>
      <c r="AE9" s="217"/>
      <c r="AF9" s="231"/>
    </row>
    <row r="10" spans="1:32" s="224" customFormat="1" ht="12.75">
      <c r="A10" s="229"/>
      <c r="B10" s="225" t="s">
        <v>216</v>
      </c>
      <c r="C10" s="507">
        <v>6</v>
      </c>
      <c r="D10" s="226">
        <f t="shared" si="0"/>
        <v>0.061224489795918366</v>
      </c>
      <c r="E10" s="508">
        <v>8</v>
      </c>
      <c r="F10" s="227">
        <f t="shared" si="1"/>
        <v>0.08163265306122448</v>
      </c>
      <c r="G10" s="507"/>
      <c r="H10" s="227">
        <f t="shared" si="7"/>
        <v>0</v>
      </c>
      <c r="I10" s="506">
        <v>1</v>
      </c>
      <c r="J10" s="227">
        <f t="shared" si="2"/>
        <v>0.01020408163265306</v>
      </c>
      <c r="K10" s="507">
        <v>35</v>
      </c>
      <c r="L10" s="227">
        <f t="shared" si="3"/>
        <v>0.35714285714285715</v>
      </c>
      <c r="M10" s="505">
        <v>1</v>
      </c>
      <c r="N10" s="227">
        <f t="shared" si="4"/>
        <v>0.01020408163265306</v>
      </c>
      <c r="O10" s="505">
        <v>3</v>
      </c>
      <c r="P10" s="227">
        <f t="shared" si="5"/>
        <v>0.030612244897959183</v>
      </c>
      <c r="Q10" s="505">
        <v>9</v>
      </c>
      <c r="R10" s="227">
        <f t="shared" si="6"/>
        <v>0.09183673469387756</v>
      </c>
      <c r="S10" s="507">
        <v>2</v>
      </c>
      <c r="T10" s="227">
        <f t="shared" si="8"/>
        <v>0.02040816326530612</v>
      </c>
      <c r="U10" s="507">
        <v>3</v>
      </c>
      <c r="V10" s="227">
        <f t="shared" si="9"/>
        <v>0.030612244897959183</v>
      </c>
      <c r="W10" s="505">
        <v>20</v>
      </c>
      <c r="X10" s="227">
        <f t="shared" si="10"/>
        <v>0.20408163265306123</v>
      </c>
      <c r="Y10" s="505">
        <v>7</v>
      </c>
      <c r="Z10" s="227">
        <f t="shared" si="11"/>
        <v>0.07142857142857142</v>
      </c>
      <c r="AA10" s="507">
        <v>3</v>
      </c>
      <c r="AB10" s="227">
        <f t="shared" si="12"/>
        <v>0.030612244897959183</v>
      </c>
      <c r="AC10" s="228">
        <f t="shared" si="13"/>
        <v>98</v>
      </c>
      <c r="AD10" s="217"/>
      <c r="AE10" s="217"/>
      <c r="AF10" s="231"/>
    </row>
    <row r="11" spans="1:32" s="224" customFormat="1" ht="12.75">
      <c r="A11" s="229"/>
      <c r="B11" s="225" t="s">
        <v>217</v>
      </c>
      <c r="C11" s="507">
        <v>14</v>
      </c>
      <c r="D11" s="226">
        <f t="shared" si="0"/>
        <v>0.04666666666666667</v>
      </c>
      <c r="E11" s="505">
        <v>26</v>
      </c>
      <c r="F11" s="227">
        <f t="shared" si="1"/>
        <v>0.08666666666666667</v>
      </c>
      <c r="G11" s="507"/>
      <c r="H11" s="227">
        <f t="shared" si="7"/>
        <v>0</v>
      </c>
      <c r="I11" s="507">
        <v>0</v>
      </c>
      <c r="J11" s="227">
        <f t="shared" si="2"/>
        <v>0</v>
      </c>
      <c r="K11" s="507">
        <v>140</v>
      </c>
      <c r="L11" s="227">
        <f t="shared" si="3"/>
        <v>0.4666666666666667</v>
      </c>
      <c r="M11" s="505">
        <v>2</v>
      </c>
      <c r="N11" s="227">
        <f t="shared" si="4"/>
        <v>0.006666666666666667</v>
      </c>
      <c r="O11" s="507">
        <v>5</v>
      </c>
      <c r="P11" s="227">
        <f t="shared" si="5"/>
        <v>0.016666666666666666</v>
      </c>
      <c r="Q11" s="505">
        <v>4</v>
      </c>
      <c r="R11" s="227">
        <f t="shared" si="6"/>
        <v>0.013333333333333334</v>
      </c>
      <c r="S11" s="505">
        <v>3</v>
      </c>
      <c r="T11" s="227">
        <f t="shared" si="8"/>
        <v>0.01</v>
      </c>
      <c r="U11" s="505">
        <v>1</v>
      </c>
      <c r="V11" s="227">
        <f t="shared" si="9"/>
        <v>0.0033333333333333335</v>
      </c>
      <c r="W11" s="505">
        <v>29</v>
      </c>
      <c r="X11" s="227">
        <f t="shared" si="10"/>
        <v>0.09666666666666666</v>
      </c>
      <c r="Y11" s="505">
        <v>3</v>
      </c>
      <c r="Z11" s="227">
        <f t="shared" si="11"/>
        <v>0.01</v>
      </c>
      <c r="AA11" s="507">
        <v>73</v>
      </c>
      <c r="AB11" s="227">
        <f t="shared" si="12"/>
        <v>0.24333333333333335</v>
      </c>
      <c r="AC11" s="228">
        <f t="shared" si="13"/>
        <v>300</v>
      </c>
      <c r="AD11" s="217"/>
      <c r="AE11" s="217"/>
      <c r="AF11" s="231"/>
    </row>
    <row r="12" spans="1:32" s="224" customFormat="1" ht="12.75">
      <c r="A12" s="229"/>
      <c r="B12" s="225" t="s">
        <v>218</v>
      </c>
      <c r="C12" s="505">
        <v>13</v>
      </c>
      <c r="D12" s="226">
        <f t="shared" si="0"/>
        <v>0.0436241610738255</v>
      </c>
      <c r="E12" s="507">
        <v>20</v>
      </c>
      <c r="F12" s="227">
        <f t="shared" si="1"/>
        <v>0.06711409395973154</v>
      </c>
      <c r="G12" s="507"/>
      <c r="H12" s="227">
        <f t="shared" si="7"/>
        <v>0</v>
      </c>
      <c r="I12" s="506">
        <v>1</v>
      </c>
      <c r="J12" s="227">
        <f t="shared" si="2"/>
        <v>0.003355704697986577</v>
      </c>
      <c r="K12" s="507">
        <v>109</v>
      </c>
      <c r="L12" s="227">
        <f t="shared" si="3"/>
        <v>0.36577181208053694</v>
      </c>
      <c r="M12" s="505">
        <v>4</v>
      </c>
      <c r="N12" s="227">
        <f t="shared" si="4"/>
        <v>0.013422818791946308</v>
      </c>
      <c r="O12" s="507">
        <v>1</v>
      </c>
      <c r="P12" s="227">
        <f t="shared" si="5"/>
        <v>0.003355704697986577</v>
      </c>
      <c r="Q12" s="505">
        <v>8</v>
      </c>
      <c r="R12" s="227">
        <f t="shared" si="6"/>
        <v>0.026845637583892617</v>
      </c>
      <c r="S12" s="506">
        <v>5</v>
      </c>
      <c r="T12" s="227">
        <f t="shared" si="8"/>
        <v>0.016778523489932886</v>
      </c>
      <c r="U12" s="507">
        <v>2</v>
      </c>
      <c r="V12" s="227">
        <f t="shared" si="9"/>
        <v>0.006711409395973154</v>
      </c>
      <c r="W12" s="505">
        <v>28</v>
      </c>
      <c r="X12" s="227">
        <f t="shared" si="10"/>
        <v>0.09395973154362416</v>
      </c>
      <c r="Y12" s="505">
        <v>15</v>
      </c>
      <c r="Z12" s="227">
        <f t="shared" si="11"/>
        <v>0.050335570469798654</v>
      </c>
      <c r="AA12" s="507">
        <v>92</v>
      </c>
      <c r="AB12" s="227">
        <f t="shared" si="12"/>
        <v>0.3087248322147651</v>
      </c>
      <c r="AC12" s="228">
        <f t="shared" si="13"/>
        <v>298</v>
      </c>
      <c r="AD12" s="217"/>
      <c r="AE12" s="217"/>
      <c r="AF12" s="231"/>
    </row>
    <row r="13" spans="1:32" s="224" customFormat="1" ht="13.5" thickBot="1">
      <c r="A13" s="229"/>
      <c r="B13" s="233" t="s">
        <v>169</v>
      </c>
      <c r="C13" s="506">
        <v>5</v>
      </c>
      <c r="D13" s="234">
        <f t="shared" si="0"/>
        <v>0.049019607843137254</v>
      </c>
      <c r="E13" s="506">
        <v>4</v>
      </c>
      <c r="F13" s="227">
        <f t="shared" si="1"/>
        <v>0.0392156862745098</v>
      </c>
      <c r="G13" s="506"/>
      <c r="H13" s="227">
        <f t="shared" si="7"/>
        <v>0</v>
      </c>
      <c r="I13" s="507">
        <v>0</v>
      </c>
      <c r="J13" s="227">
        <f t="shared" si="2"/>
        <v>0</v>
      </c>
      <c r="K13" s="506">
        <v>46</v>
      </c>
      <c r="L13" s="227">
        <f t="shared" si="3"/>
        <v>0.45098039215686275</v>
      </c>
      <c r="M13" s="506">
        <v>3</v>
      </c>
      <c r="N13" s="227">
        <f t="shared" si="4"/>
        <v>0.029411764705882353</v>
      </c>
      <c r="O13" s="506">
        <v>2</v>
      </c>
      <c r="P13" s="227">
        <f t="shared" si="5"/>
        <v>0.0196078431372549</v>
      </c>
      <c r="Q13" s="506">
        <v>3</v>
      </c>
      <c r="R13" s="227">
        <f t="shared" si="6"/>
        <v>0.029411764705882353</v>
      </c>
      <c r="S13" s="507">
        <v>0</v>
      </c>
      <c r="T13" s="227">
        <f t="shared" si="8"/>
        <v>0</v>
      </c>
      <c r="U13" s="507">
        <v>2</v>
      </c>
      <c r="V13" s="227">
        <f t="shared" si="9"/>
        <v>0.0196078431372549</v>
      </c>
      <c r="W13" s="506">
        <v>4</v>
      </c>
      <c r="X13" s="227">
        <f t="shared" si="10"/>
        <v>0.0392156862745098</v>
      </c>
      <c r="Y13" s="506">
        <v>1</v>
      </c>
      <c r="Z13" s="227">
        <f t="shared" si="11"/>
        <v>0.00980392156862745</v>
      </c>
      <c r="AA13" s="506">
        <v>32</v>
      </c>
      <c r="AB13" s="227">
        <f t="shared" si="12"/>
        <v>0.3137254901960784</v>
      </c>
      <c r="AC13" s="228">
        <f t="shared" si="13"/>
        <v>102</v>
      </c>
      <c r="AD13" s="217"/>
      <c r="AE13" s="217"/>
      <c r="AF13" s="231"/>
    </row>
    <row r="14" spans="1:32" s="224" customFormat="1" ht="13.5" thickBot="1">
      <c r="A14" s="229"/>
      <c r="B14" s="235" t="s">
        <v>44</v>
      </c>
      <c r="C14" s="236">
        <f>SUM(C6:C13)</f>
        <v>63</v>
      </c>
      <c r="D14" s="237">
        <f>(C14/$AC$14)</f>
        <v>0.0499603489294211</v>
      </c>
      <c r="E14" s="238">
        <f>SUM(E6:E13)</f>
        <v>93</v>
      </c>
      <c r="F14" s="237">
        <f>(E14/$AC$14)</f>
        <v>0.07375099127676447</v>
      </c>
      <c r="G14" s="238">
        <f>SUM(G6:G13)</f>
        <v>0</v>
      </c>
      <c r="H14" s="237">
        <f>(G14/$AC$14)</f>
        <v>0</v>
      </c>
      <c r="I14" s="239">
        <f>SUM(I6:I13)</f>
        <v>5</v>
      </c>
      <c r="J14" s="237">
        <f>(I14/$AC$14)</f>
        <v>0.003965107057890563</v>
      </c>
      <c r="K14" s="239">
        <f>SUM(K6:K13)</f>
        <v>518</v>
      </c>
      <c r="L14" s="237">
        <f>(K14/$AC$14)</f>
        <v>0.4107850911974623</v>
      </c>
      <c r="M14" s="239">
        <f>SUM(M6:M13)</f>
        <v>22</v>
      </c>
      <c r="N14" s="237">
        <f>(M14/$AC$14)</f>
        <v>0.017446471054718478</v>
      </c>
      <c r="O14" s="239">
        <f>SUM(O6:O13)</f>
        <v>12</v>
      </c>
      <c r="P14" s="237">
        <f>(O14/$AC$14)</f>
        <v>0.00951625693893735</v>
      </c>
      <c r="Q14" s="239">
        <f>SUM(Q6:Q13)</f>
        <v>38</v>
      </c>
      <c r="R14" s="237">
        <f>(Q14/$AC$14)</f>
        <v>0.03013481363996828</v>
      </c>
      <c r="S14" s="239">
        <f>SUM(S6:S13)</f>
        <v>12</v>
      </c>
      <c r="T14" s="237">
        <f>(S14/$AC$14)</f>
        <v>0.00951625693893735</v>
      </c>
      <c r="U14" s="239">
        <f>SUM(U6:U13)</f>
        <v>20</v>
      </c>
      <c r="V14" s="237">
        <f>(U14/$AC$14)</f>
        <v>0.01586042823156225</v>
      </c>
      <c r="W14" s="152">
        <f>SUM(W6:W13)</f>
        <v>137</v>
      </c>
      <c r="X14" s="237">
        <f>(W14/$AC$14)</f>
        <v>0.10864393338620143</v>
      </c>
      <c r="Y14" s="152">
        <f>SUM(Y6:Y13)</f>
        <v>45</v>
      </c>
      <c r="Z14" s="237">
        <f>(Y14/$AC$14)</f>
        <v>0.035685963521015066</v>
      </c>
      <c r="AA14" s="239">
        <f>SUM(AA6:AA13)</f>
        <v>296</v>
      </c>
      <c r="AB14" s="237">
        <f>(AA14/$AC$14)</f>
        <v>0.23473433782712133</v>
      </c>
      <c r="AC14" s="240">
        <f>SUM(AC6:AC13)</f>
        <v>1261</v>
      </c>
      <c r="AD14" s="217"/>
      <c r="AE14" s="217"/>
      <c r="AF14" s="231"/>
    </row>
    <row r="15" spans="1:32" s="224" customFormat="1" ht="12.75">
      <c r="A15" s="229"/>
      <c r="B15" s="241"/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17"/>
      <c r="AE15" s="217"/>
      <c r="AF15" s="231"/>
    </row>
    <row r="16" spans="2:15" ht="12.75">
      <c r="B16" s="244" t="s">
        <v>5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2:15" ht="12.75">
      <c r="B17" s="230" t="s">
        <v>11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2:15" ht="12.75">
      <c r="B18" s="245" t="s">
        <v>127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ht="12.75">
      <c r="B19" s="224" t="s">
        <v>126</v>
      </c>
    </row>
    <row r="21" ht="20.25">
      <c r="B21" s="59" t="s">
        <v>1</v>
      </c>
    </row>
  </sheetData>
  <sheetProtection/>
  <mergeCells count="16">
    <mergeCell ref="U4:V4"/>
    <mergeCell ref="B2:AC2"/>
    <mergeCell ref="W4:X4"/>
    <mergeCell ref="Y4:Z4"/>
    <mergeCell ref="AA4:AB4"/>
    <mergeCell ref="AC4:AC5"/>
    <mergeCell ref="O4:P4"/>
    <mergeCell ref="Q4:R4"/>
    <mergeCell ref="S4:T4"/>
    <mergeCell ref="B4:B5"/>
    <mergeCell ref="C4:D4"/>
    <mergeCell ref="E4:F4"/>
    <mergeCell ref="I4:J4"/>
    <mergeCell ref="K4:L4"/>
    <mergeCell ref="M4:N4"/>
    <mergeCell ref="G4:H4"/>
  </mergeCells>
  <hyperlinks>
    <hyperlink ref="B2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2:Z23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1" max="1" width="9.140625" style="216" customWidth="1"/>
    <col min="2" max="2" width="33.421875" style="217" customWidth="1"/>
    <col min="3" max="3" width="9.7109375" style="217" customWidth="1"/>
    <col min="4" max="4" width="8.140625" style="217" customWidth="1"/>
    <col min="5" max="5" width="9.7109375" style="217" customWidth="1"/>
    <col min="6" max="6" width="8.140625" style="217" customWidth="1"/>
    <col min="7" max="7" width="9.7109375" style="217" customWidth="1"/>
    <col min="8" max="8" width="8.140625" style="217" customWidth="1"/>
    <col min="9" max="9" width="9.7109375" style="217" customWidth="1"/>
    <col min="10" max="10" width="8.140625" style="217" customWidth="1"/>
    <col min="11" max="11" width="9.7109375" style="217" customWidth="1"/>
    <col min="12" max="12" width="8.140625" style="217" customWidth="1"/>
    <col min="13" max="13" width="9.7109375" style="217" customWidth="1"/>
    <col min="14" max="14" width="8.140625" style="217" customWidth="1"/>
    <col min="15" max="15" width="9.7109375" style="217" customWidth="1"/>
    <col min="16" max="16" width="8.140625" style="217" customWidth="1"/>
    <col min="17" max="17" width="9.7109375" style="217" customWidth="1"/>
    <col min="18" max="18" width="8.140625" style="217" customWidth="1"/>
    <col min="19" max="19" width="9.7109375" style="217" customWidth="1"/>
    <col min="20" max="20" width="8.140625" style="217" customWidth="1"/>
    <col min="21" max="21" width="9.7109375" style="217" customWidth="1"/>
    <col min="22" max="22" width="8.140625" style="217" customWidth="1"/>
    <col min="23" max="23" width="14.140625" style="217" bestFit="1" customWidth="1"/>
    <col min="24" max="24" width="5.28125" style="217" bestFit="1" customWidth="1"/>
    <col min="25" max="25" width="14.140625" style="217" bestFit="1" customWidth="1"/>
    <col min="26" max="16384" width="9.140625" style="217" customWidth="1"/>
  </cols>
  <sheetData>
    <row r="2" spans="2:26" ht="18.75">
      <c r="B2" s="563" t="s">
        <v>258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421"/>
      <c r="Y2" s="421"/>
      <c r="Z2" s="220"/>
    </row>
    <row r="3" spans="1:14" s="220" customFormat="1" ht="19.5" thickBot="1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2:23" ht="15.75">
      <c r="B4" s="571" t="s">
        <v>27</v>
      </c>
      <c r="C4" s="568" t="s">
        <v>109</v>
      </c>
      <c r="D4" s="568"/>
      <c r="E4" s="568" t="s">
        <v>70</v>
      </c>
      <c r="F4" s="568"/>
      <c r="G4" s="568" t="s">
        <v>36</v>
      </c>
      <c r="H4" s="568"/>
      <c r="I4" s="568" t="s">
        <v>37</v>
      </c>
      <c r="J4" s="568"/>
      <c r="K4" s="568" t="s">
        <v>38</v>
      </c>
      <c r="L4" s="568"/>
      <c r="M4" s="568" t="s">
        <v>39</v>
      </c>
      <c r="N4" s="568"/>
      <c r="O4" s="568" t="s">
        <v>40</v>
      </c>
      <c r="P4" s="568"/>
      <c r="Q4" s="568" t="s">
        <v>41</v>
      </c>
      <c r="R4" s="568"/>
      <c r="S4" s="568" t="s">
        <v>42</v>
      </c>
      <c r="T4" s="568"/>
      <c r="U4" s="568" t="s">
        <v>71</v>
      </c>
      <c r="V4" s="568"/>
      <c r="W4" s="569" t="s">
        <v>4</v>
      </c>
    </row>
    <row r="5" spans="2:23" ht="15.75">
      <c r="B5" s="572"/>
      <c r="C5" s="246" t="s">
        <v>2</v>
      </c>
      <c r="D5" s="246" t="s">
        <v>3</v>
      </c>
      <c r="E5" s="246" t="s">
        <v>2</v>
      </c>
      <c r="F5" s="246" t="s">
        <v>3</v>
      </c>
      <c r="G5" s="246" t="s">
        <v>2</v>
      </c>
      <c r="H5" s="246" t="s">
        <v>3</v>
      </c>
      <c r="I5" s="246" t="s">
        <v>2</v>
      </c>
      <c r="J5" s="246" t="s">
        <v>3</v>
      </c>
      <c r="K5" s="246" t="s">
        <v>2</v>
      </c>
      <c r="L5" s="246" t="s">
        <v>3</v>
      </c>
      <c r="M5" s="246" t="s">
        <v>2</v>
      </c>
      <c r="N5" s="246" t="s">
        <v>3</v>
      </c>
      <c r="O5" s="246" t="s">
        <v>2</v>
      </c>
      <c r="P5" s="246" t="s">
        <v>3</v>
      </c>
      <c r="Q5" s="246" t="s">
        <v>2</v>
      </c>
      <c r="R5" s="246" t="s">
        <v>3</v>
      </c>
      <c r="S5" s="246" t="s">
        <v>2</v>
      </c>
      <c r="T5" s="246" t="s">
        <v>3</v>
      </c>
      <c r="U5" s="246" t="s">
        <v>2</v>
      </c>
      <c r="V5" s="246" t="s">
        <v>3</v>
      </c>
      <c r="W5" s="570"/>
    </row>
    <row r="6" spans="2:23" ht="12.75">
      <c r="B6" s="225" t="s">
        <v>212</v>
      </c>
      <c r="C6" s="64">
        <v>42</v>
      </c>
      <c r="D6" s="248">
        <f>(C6/W6)</f>
        <v>0.6666666666666666</v>
      </c>
      <c r="E6" s="64">
        <v>8</v>
      </c>
      <c r="F6" s="248">
        <f>(E6/W6)</f>
        <v>0.12698412698412698</v>
      </c>
      <c r="G6" s="64">
        <v>6</v>
      </c>
      <c r="H6" s="248">
        <f>(G6/W6)</f>
        <v>0.09523809523809523</v>
      </c>
      <c r="I6" s="286">
        <v>3</v>
      </c>
      <c r="J6" s="248">
        <f>(I6/W6)</f>
        <v>0.047619047619047616</v>
      </c>
      <c r="K6" s="286">
        <v>2</v>
      </c>
      <c r="L6" s="248">
        <f>(K6/W6)</f>
        <v>0.031746031746031744</v>
      </c>
      <c r="M6" s="64">
        <v>1</v>
      </c>
      <c r="N6" s="248">
        <f>(M6/W6)</f>
        <v>0.015873015873015872</v>
      </c>
      <c r="O6" s="286">
        <v>0</v>
      </c>
      <c r="P6" s="248">
        <f>(O6/W6)</f>
        <v>0</v>
      </c>
      <c r="Q6" s="286">
        <v>0</v>
      </c>
      <c r="R6" s="248">
        <f>(Q6/W6)</f>
        <v>0</v>
      </c>
      <c r="S6" s="64">
        <v>1</v>
      </c>
      <c r="T6" s="248">
        <f>(S6/W6)</f>
        <v>0.015873015873015872</v>
      </c>
      <c r="U6" s="286">
        <v>0</v>
      </c>
      <c r="V6" s="248">
        <f>(U6/W6)</f>
        <v>0</v>
      </c>
      <c r="W6" s="250">
        <f>C6+E6+G6+I6+K6+M6+O6+Q6+S6+U6</f>
        <v>63</v>
      </c>
    </row>
    <row r="7" spans="1:23" ht="12.75">
      <c r="A7" s="229"/>
      <c r="B7" s="225" t="s">
        <v>213</v>
      </c>
      <c r="C7" s="286">
        <v>0</v>
      </c>
      <c r="D7" s="248">
        <f aca="true" t="shared" si="0" ref="D7:D14">(C7/W7)</f>
        <v>0</v>
      </c>
      <c r="E7" s="286">
        <v>0</v>
      </c>
      <c r="F7" s="249">
        <f>(E7/W7)</f>
        <v>0</v>
      </c>
      <c r="G7" s="286">
        <v>0</v>
      </c>
      <c r="H7" s="249">
        <f aca="true" t="shared" si="1" ref="H7:H14">(G7/W7)</f>
        <v>0</v>
      </c>
      <c r="I7" s="341">
        <v>7</v>
      </c>
      <c r="J7" s="249">
        <f aca="true" t="shared" si="2" ref="J7:J14">(I7/W7)</f>
        <v>0.7</v>
      </c>
      <c r="K7" s="286">
        <v>1</v>
      </c>
      <c r="L7" s="249">
        <f aca="true" t="shared" si="3" ref="L7:L14">(K7/W7)</f>
        <v>0.1</v>
      </c>
      <c r="M7" s="286">
        <v>0</v>
      </c>
      <c r="N7" s="249">
        <f aca="true" t="shared" si="4" ref="N7:N14">(M7/W7)</f>
        <v>0</v>
      </c>
      <c r="O7" s="286">
        <v>1</v>
      </c>
      <c r="P7" s="249">
        <f aca="true" t="shared" si="5" ref="P7:P14">(O7/W7)</f>
        <v>0.1</v>
      </c>
      <c r="Q7" s="286">
        <v>1</v>
      </c>
      <c r="R7" s="249">
        <f aca="true" t="shared" si="6" ref="R7:R14">(Q7/W7)</f>
        <v>0.1</v>
      </c>
      <c r="S7" s="286">
        <v>0</v>
      </c>
      <c r="T7" s="249">
        <f aca="true" t="shared" si="7" ref="T7:T14">(S7/W7)</f>
        <v>0</v>
      </c>
      <c r="U7" s="286">
        <v>0</v>
      </c>
      <c r="V7" s="249">
        <f aca="true" t="shared" si="8" ref="V7:V14">(U7/W7)</f>
        <v>0</v>
      </c>
      <c r="W7" s="250">
        <f aca="true" t="shared" si="9" ref="W7:W13">C7+E7+G7+I7+K7+M7+O7+Q7+S7+U7</f>
        <v>10</v>
      </c>
    </row>
    <row r="8" spans="1:23" ht="12.75">
      <c r="A8" s="229"/>
      <c r="B8" s="225" t="s">
        <v>214</v>
      </c>
      <c r="C8" s="64">
        <v>18</v>
      </c>
      <c r="D8" s="248">
        <f t="shared" si="0"/>
        <v>0.07860262008733625</v>
      </c>
      <c r="E8" s="64">
        <v>48</v>
      </c>
      <c r="F8" s="249">
        <f aca="true" t="shared" si="10" ref="F8:F14">(E8/W8)</f>
        <v>0.2096069868995633</v>
      </c>
      <c r="G8" s="64">
        <v>31</v>
      </c>
      <c r="H8" s="249">
        <f t="shared" si="1"/>
        <v>0.13537117903930132</v>
      </c>
      <c r="I8" s="341">
        <v>33</v>
      </c>
      <c r="J8" s="249">
        <f t="shared" si="2"/>
        <v>0.14410480349344978</v>
      </c>
      <c r="K8" s="286">
        <v>27</v>
      </c>
      <c r="L8" s="249">
        <f t="shared" si="3"/>
        <v>0.11790393013100436</v>
      </c>
      <c r="M8" s="286">
        <v>27</v>
      </c>
      <c r="N8" s="249">
        <f t="shared" si="4"/>
        <v>0.11790393013100436</v>
      </c>
      <c r="O8" s="341">
        <v>30</v>
      </c>
      <c r="P8" s="249">
        <f t="shared" si="5"/>
        <v>0.13100436681222707</v>
      </c>
      <c r="Q8" s="341">
        <v>11</v>
      </c>
      <c r="R8" s="249">
        <f t="shared" si="6"/>
        <v>0.048034934497816595</v>
      </c>
      <c r="S8" s="286">
        <v>4</v>
      </c>
      <c r="T8" s="249">
        <f t="shared" si="7"/>
        <v>0.017467248908296942</v>
      </c>
      <c r="U8" s="286">
        <v>0</v>
      </c>
      <c r="V8" s="249">
        <f t="shared" si="8"/>
        <v>0</v>
      </c>
      <c r="W8" s="250">
        <f t="shared" si="9"/>
        <v>229</v>
      </c>
    </row>
    <row r="9" spans="1:23" ht="12.75">
      <c r="A9" s="229"/>
      <c r="B9" s="232" t="s">
        <v>215</v>
      </c>
      <c r="C9" s="286">
        <v>0</v>
      </c>
      <c r="D9" s="248">
        <f t="shared" si="0"/>
        <v>0</v>
      </c>
      <c r="E9" s="286">
        <v>0</v>
      </c>
      <c r="F9" s="249">
        <f t="shared" si="10"/>
        <v>0</v>
      </c>
      <c r="G9" s="286">
        <v>0</v>
      </c>
      <c r="H9" s="249">
        <f t="shared" si="1"/>
        <v>0</v>
      </c>
      <c r="I9" s="341">
        <v>11</v>
      </c>
      <c r="J9" s="249">
        <f t="shared" si="2"/>
        <v>0.06832298136645963</v>
      </c>
      <c r="K9" s="286">
        <v>28</v>
      </c>
      <c r="L9" s="249">
        <f t="shared" si="3"/>
        <v>0.17391304347826086</v>
      </c>
      <c r="M9" s="341">
        <v>38</v>
      </c>
      <c r="N9" s="249">
        <f t="shared" si="4"/>
        <v>0.2360248447204969</v>
      </c>
      <c r="O9" s="286">
        <v>35</v>
      </c>
      <c r="P9" s="249">
        <f t="shared" si="5"/>
        <v>0.21739130434782608</v>
      </c>
      <c r="Q9" s="341">
        <v>37</v>
      </c>
      <c r="R9" s="249">
        <f t="shared" si="6"/>
        <v>0.22981366459627328</v>
      </c>
      <c r="S9" s="64">
        <v>10</v>
      </c>
      <c r="T9" s="249">
        <f t="shared" si="7"/>
        <v>0.062111801242236024</v>
      </c>
      <c r="U9" s="64">
        <v>2</v>
      </c>
      <c r="V9" s="249">
        <f t="shared" si="8"/>
        <v>0.012422360248447204</v>
      </c>
      <c r="W9" s="250">
        <f t="shared" si="9"/>
        <v>161</v>
      </c>
    </row>
    <row r="10" spans="1:23" ht="12.75">
      <c r="A10" s="229"/>
      <c r="B10" s="225" t="s">
        <v>216</v>
      </c>
      <c r="C10" s="64">
        <v>4</v>
      </c>
      <c r="D10" s="248">
        <f t="shared" si="0"/>
        <v>0.04081632653061224</v>
      </c>
      <c r="E10" s="286">
        <v>30</v>
      </c>
      <c r="F10" s="249">
        <f t="shared" si="10"/>
        <v>0.30612244897959184</v>
      </c>
      <c r="G10" s="286">
        <v>27</v>
      </c>
      <c r="H10" s="249">
        <f t="shared" si="1"/>
        <v>0.2755102040816326</v>
      </c>
      <c r="I10" s="341">
        <v>16</v>
      </c>
      <c r="J10" s="249">
        <f t="shared" si="2"/>
        <v>0.16326530612244897</v>
      </c>
      <c r="K10" s="286">
        <v>12</v>
      </c>
      <c r="L10" s="249">
        <f t="shared" si="3"/>
        <v>0.12244897959183673</v>
      </c>
      <c r="M10" s="341">
        <v>7</v>
      </c>
      <c r="N10" s="249">
        <f t="shared" si="4"/>
        <v>0.07142857142857142</v>
      </c>
      <c r="O10" s="286">
        <v>1</v>
      </c>
      <c r="P10" s="249">
        <f t="shared" si="5"/>
        <v>0.01020408163265306</v>
      </c>
      <c r="Q10" s="341">
        <v>1</v>
      </c>
      <c r="R10" s="249">
        <f t="shared" si="6"/>
        <v>0.01020408163265306</v>
      </c>
      <c r="S10" s="286">
        <v>0</v>
      </c>
      <c r="T10" s="249">
        <f t="shared" si="7"/>
        <v>0</v>
      </c>
      <c r="U10" s="286">
        <v>0</v>
      </c>
      <c r="V10" s="249">
        <f t="shared" si="8"/>
        <v>0</v>
      </c>
      <c r="W10" s="250">
        <f t="shared" si="9"/>
        <v>98</v>
      </c>
    </row>
    <row r="11" spans="1:23" ht="12.75">
      <c r="A11" s="229"/>
      <c r="B11" s="225" t="s">
        <v>217</v>
      </c>
      <c r="C11" s="286">
        <v>0</v>
      </c>
      <c r="D11" s="248">
        <f t="shared" si="0"/>
        <v>0</v>
      </c>
      <c r="E11" s="286">
        <v>5</v>
      </c>
      <c r="F11" s="249">
        <f t="shared" si="10"/>
        <v>0.016666666666666666</v>
      </c>
      <c r="G11" s="341">
        <v>12</v>
      </c>
      <c r="H11" s="249">
        <f t="shared" si="1"/>
        <v>0.04</v>
      </c>
      <c r="I11" s="341">
        <v>29</v>
      </c>
      <c r="J11" s="249">
        <f t="shared" si="2"/>
        <v>0.09666666666666666</v>
      </c>
      <c r="K11" s="286">
        <v>35</v>
      </c>
      <c r="L11" s="249">
        <f t="shared" si="3"/>
        <v>0.11666666666666667</v>
      </c>
      <c r="M11" s="341">
        <v>74</v>
      </c>
      <c r="N11" s="249">
        <f t="shared" si="4"/>
        <v>0.24666666666666667</v>
      </c>
      <c r="O11" s="286">
        <v>75</v>
      </c>
      <c r="P11" s="249">
        <f t="shared" si="5"/>
        <v>0.25</v>
      </c>
      <c r="Q11" s="341">
        <v>57</v>
      </c>
      <c r="R11" s="249">
        <f t="shared" si="6"/>
        <v>0.19</v>
      </c>
      <c r="S11" s="286">
        <v>12</v>
      </c>
      <c r="T11" s="249">
        <f t="shared" si="7"/>
        <v>0.04</v>
      </c>
      <c r="U11" s="286">
        <v>1</v>
      </c>
      <c r="V11" s="249">
        <f t="shared" si="8"/>
        <v>0.0033333333333333335</v>
      </c>
      <c r="W11" s="250">
        <f t="shared" si="9"/>
        <v>300</v>
      </c>
    </row>
    <row r="12" spans="1:23" ht="12.75">
      <c r="A12" s="229"/>
      <c r="B12" s="225" t="s">
        <v>218</v>
      </c>
      <c r="C12" s="286">
        <v>0</v>
      </c>
      <c r="D12" s="248">
        <f t="shared" si="0"/>
        <v>0</v>
      </c>
      <c r="E12" s="286">
        <v>2</v>
      </c>
      <c r="F12" s="249">
        <f t="shared" si="10"/>
        <v>0.006711409395973154</v>
      </c>
      <c r="G12" s="341">
        <v>29</v>
      </c>
      <c r="H12" s="249">
        <f t="shared" si="1"/>
        <v>0.09731543624161074</v>
      </c>
      <c r="I12" s="341">
        <v>44</v>
      </c>
      <c r="J12" s="249">
        <f t="shared" si="2"/>
        <v>0.1476510067114094</v>
      </c>
      <c r="K12" s="286">
        <v>56</v>
      </c>
      <c r="L12" s="249">
        <f t="shared" si="3"/>
        <v>0.18791946308724833</v>
      </c>
      <c r="M12" s="341">
        <v>50</v>
      </c>
      <c r="N12" s="249">
        <f t="shared" si="4"/>
        <v>0.16778523489932887</v>
      </c>
      <c r="O12" s="286">
        <v>69</v>
      </c>
      <c r="P12" s="249">
        <f t="shared" si="5"/>
        <v>0.23154362416107382</v>
      </c>
      <c r="Q12" s="341">
        <v>32</v>
      </c>
      <c r="R12" s="249">
        <f t="shared" si="6"/>
        <v>0.10738255033557047</v>
      </c>
      <c r="S12" s="286">
        <v>14</v>
      </c>
      <c r="T12" s="249">
        <f t="shared" si="7"/>
        <v>0.04697986577181208</v>
      </c>
      <c r="U12" s="341">
        <v>2</v>
      </c>
      <c r="V12" s="249">
        <f t="shared" si="8"/>
        <v>0.006711409395973154</v>
      </c>
      <c r="W12" s="250">
        <f t="shared" si="9"/>
        <v>298</v>
      </c>
    </row>
    <row r="13" spans="1:23" ht="13.5" thickBot="1">
      <c r="A13" s="229"/>
      <c r="B13" s="233" t="s">
        <v>169</v>
      </c>
      <c r="C13" s="286">
        <v>0</v>
      </c>
      <c r="D13" s="252">
        <f t="shared" si="0"/>
        <v>0</v>
      </c>
      <c r="E13" s="64">
        <v>1</v>
      </c>
      <c r="F13" s="253">
        <f t="shared" si="10"/>
        <v>0.00980392156862745</v>
      </c>
      <c r="G13" s="64">
        <v>2</v>
      </c>
      <c r="H13" s="253">
        <f t="shared" si="1"/>
        <v>0.0196078431372549</v>
      </c>
      <c r="I13" s="64">
        <v>17</v>
      </c>
      <c r="J13" s="253">
        <f t="shared" si="2"/>
        <v>0.16666666666666666</v>
      </c>
      <c r="K13" s="64">
        <v>20</v>
      </c>
      <c r="L13" s="253">
        <f t="shared" si="3"/>
        <v>0.19607843137254902</v>
      </c>
      <c r="M13" s="64">
        <v>11</v>
      </c>
      <c r="N13" s="253">
        <f t="shared" si="4"/>
        <v>0.10784313725490197</v>
      </c>
      <c r="O13" s="64">
        <v>27</v>
      </c>
      <c r="P13" s="253">
        <f t="shared" si="5"/>
        <v>0.2647058823529412</v>
      </c>
      <c r="Q13" s="64">
        <v>17</v>
      </c>
      <c r="R13" s="253">
        <f t="shared" si="6"/>
        <v>0.16666666666666666</v>
      </c>
      <c r="S13" s="64">
        <v>5</v>
      </c>
      <c r="T13" s="253">
        <f t="shared" si="7"/>
        <v>0.049019607843137254</v>
      </c>
      <c r="U13" s="64">
        <v>2</v>
      </c>
      <c r="V13" s="253">
        <f t="shared" si="8"/>
        <v>0.0196078431372549</v>
      </c>
      <c r="W13" s="250">
        <f t="shared" si="9"/>
        <v>102</v>
      </c>
    </row>
    <row r="14" spans="1:23" ht="13.5" thickBot="1">
      <c r="A14" s="229"/>
      <c r="B14" s="254" t="s">
        <v>44</v>
      </c>
      <c r="C14" s="255">
        <f>SUM(C6:C13)</f>
        <v>64</v>
      </c>
      <c r="D14" s="256">
        <f t="shared" si="0"/>
        <v>0.05075337034099921</v>
      </c>
      <c r="E14" s="257">
        <f>SUM(E6:E13)</f>
        <v>94</v>
      </c>
      <c r="F14" s="258">
        <f t="shared" si="10"/>
        <v>0.07454401268834258</v>
      </c>
      <c r="G14" s="257">
        <f>SUM(G6:G13)</f>
        <v>107</v>
      </c>
      <c r="H14" s="258">
        <f t="shared" si="1"/>
        <v>0.08485329103885805</v>
      </c>
      <c r="I14" s="257">
        <f>SUM(I6:I13)</f>
        <v>160</v>
      </c>
      <c r="J14" s="258">
        <f t="shared" si="2"/>
        <v>0.126883425852498</v>
      </c>
      <c r="K14" s="257">
        <f>SUM(K6:K13)</f>
        <v>181</v>
      </c>
      <c r="L14" s="258">
        <f t="shared" si="3"/>
        <v>0.14353687549563837</v>
      </c>
      <c r="M14" s="257">
        <f>SUM(M6:M13)</f>
        <v>208</v>
      </c>
      <c r="N14" s="258">
        <f t="shared" si="4"/>
        <v>0.16494845360824742</v>
      </c>
      <c r="O14" s="257">
        <f>SUM(O6:O13)</f>
        <v>238</v>
      </c>
      <c r="P14" s="258">
        <f t="shared" si="5"/>
        <v>0.1887390959555908</v>
      </c>
      <c r="Q14" s="257">
        <f>SUM(Q6:Q13)</f>
        <v>156</v>
      </c>
      <c r="R14" s="258">
        <f t="shared" si="6"/>
        <v>0.12371134020618557</v>
      </c>
      <c r="S14" s="257">
        <f>SUM(S6:S13)</f>
        <v>46</v>
      </c>
      <c r="T14" s="258">
        <f t="shared" si="7"/>
        <v>0.03647898493259318</v>
      </c>
      <c r="U14" s="257">
        <f>SUM(U6:U13)</f>
        <v>7</v>
      </c>
      <c r="V14" s="258">
        <f t="shared" si="8"/>
        <v>0.0055511498810467885</v>
      </c>
      <c r="W14" s="259">
        <f>SUM(W6:W13)</f>
        <v>1261</v>
      </c>
    </row>
    <row r="15" spans="1:23" ht="12.75">
      <c r="A15" s="229"/>
      <c r="B15" s="241"/>
      <c r="C15" s="241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</row>
    <row r="16" spans="1:25" ht="12.75">
      <c r="A16" s="229"/>
      <c r="B16" s="244" t="s">
        <v>5</v>
      </c>
      <c r="C16" s="230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30"/>
      <c r="Y16" s="230"/>
    </row>
    <row r="17" spans="1:25" ht="12.75">
      <c r="A17" s="260"/>
      <c r="B17" s="230" t="s">
        <v>11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</row>
    <row r="18" spans="2:25" ht="12.75">
      <c r="B18" s="245" t="s">
        <v>127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</row>
    <row r="19" spans="2:25" ht="12.75">
      <c r="B19" s="224" t="s">
        <v>126</v>
      </c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</row>
    <row r="20" s="230" customFormat="1" ht="12.75">
      <c r="B20" s="245"/>
    </row>
    <row r="21" spans="2:25" s="230" customFormat="1" ht="20.25">
      <c r="B21" s="10" t="s">
        <v>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</row>
    <row r="22" spans="2:25" s="230" customFormat="1" ht="12.75"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</row>
    <row r="23" ht="12.75">
      <c r="A23" s="217"/>
    </row>
  </sheetData>
  <sheetProtection/>
  <mergeCells count="13">
    <mergeCell ref="B2:W2"/>
    <mergeCell ref="U4:V4"/>
    <mergeCell ref="W4:W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hyperlinks>
    <hyperlink ref="B2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G37"/>
  <sheetViews>
    <sheetView showGridLines="0" zoomScalePageLayoutView="0" workbookViewId="0" topLeftCell="A1">
      <selection activeCell="J37" sqref="J37"/>
    </sheetView>
  </sheetViews>
  <sheetFormatPr defaultColWidth="9.140625" defaultRowHeight="12.75"/>
  <cols>
    <col min="1" max="23" width="17.28125" style="0" customWidth="1"/>
  </cols>
  <sheetData>
    <row r="2" spans="2:7" ht="18">
      <c r="B2" s="511" t="s">
        <v>229</v>
      </c>
      <c r="C2" s="511"/>
      <c r="D2" s="511"/>
      <c r="E2" s="511"/>
      <c r="F2" s="511"/>
      <c r="G2" s="511"/>
    </row>
    <row r="4" spans="2:7" ht="15">
      <c r="B4" s="512" t="s">
        <v>115</v>
      </c>
      <c r="C4" s="514" t="s">
        <v>122</v>
      </c>
      <c r="D4" s="515"/>
      <c r="E4" s="516" t="s">
        <v>123</v>
      </c>
      <c r="F4" s="517"/>
      <c r="G4" s="512" t="s">
        <v>4</v>
      </c>
    </row>
    <row r="5" spans="2:7" ht="15">
      <c r="B5" s="513"/>
      <c r="C5" s="89" t="s">
        <v>102</v>
      </c>
      <c r="D5" s="90" t="s">
        <v>3</v>
      </c>
      <c r="E5" s="91" t="s">
        <v>102</v>
      </c>
      <c r="F5" s="90" t="s">
        <v>3</v>
      </c>
      <c r="G5" s="518"/>
    </row>
    <row r="6" spans="2:7" ht="12.75">
      <c r="B6" s="84" t="s">
        <v>184</v>
      </c>
      <c r="C6" s="96">
        <v>3</v>
      </c>
      <c r="D6" s="168">
        <f>C6/G6</f>
        <v>0.17647058823529413</v>
      </c>
      <c r="E6" s="96">
        <v>14</v>
      </c>
      <c r="F6" s="146">
        <f>E6/G6</f>
        <v>0.8235294117647058</v>
      </c>
      <c r="G6" s="77">
        <f>C6+E6</f>
        <v>17</v>
      </c>
    </row>
    <row r="7" spans="2:7" ht="12.75">
      <c r="B7" s="84" t="s">
        <v>185</v>
      </c>
      <c r="C7" s="96">
        <v>840</v>
      </c>
      <c r="D7" s="168">
        <f aca="true" t="shared" si="0" ref="D7:D29">C7/G7</f>
        <v>0.713678844519966</v>
      </c>
      <c r="E7" s="96">
        <v>337</v>
      </c>
      <c r="F7" s="146">
        <f aca="true" t="shared" si="1" ref="F7:F29">E7/G7</f>
        <v>0.286321155480034</v>
      </c>
      <c r="G7" s="77">
        <f aca="true" t="shared" si="2" ref="G7:G29">C7+E7</f>
        <v>1177</v>
      </c>
    </row>
    <row r="8" spans="2:7" ht="12.75">
      <c r="B8" s="84" t="s">
        <v>186</v>
      </c>
      <c r="C8" s="96">
        <v>107</v>
      </c>
      <c r="D8" s="168">
        <f t="shared" si="0"/>
        <v>0.601123595505618</v>
      </c>
      <c r="E8" s="96">
        <v>71</v>
      </c>
      <c r="F8" s="146">
        <f t="shared" si="1"/>
        <v>0.398876404494382</v>
      </c>
      <c r="G8" s="77">
        <f t="shared" si="2"/>
        <v>178</v>
      </c>
    </row>
    <row r="9" spans="2:7" ht="12.75">
      <c r="B9" s="84" t="s">
        <v>187</v>
      </c>
      <c r="C9" s="96">
        <v>404</v>
      </c>
      <c r="D9" s="168">
        <f t="shared" si="0"/>
        <v>0.7345454545454545</v>
      </c>
      <c r="E9" s="96">
        <v>146</v>
      </c>
      <c r="F9" s="146">
        <f t="shared" si="1"/>
        <v>0.26545454545454544</v>
      </c>
      <c r="G9" s="77">
        <f t="shared" si="2"/>
        <v>550</v>
      </c>
    </row>
    <row r="10" spans="2:7" ht="12.75">
      <c r="B10" s="84" t="s">
        <v>188</v>
      </c>
      <c r="C10" s="96">
        <v>148</v>
      </c>
      <c r="D10" s="168">
        <f t="shared" si="0"/>
        <v>0.6218487394957983</v>
      </c>
      <c r="E10" s="96">
        <v>90</v>
      </c>
      <c r="F10" s="146">
        <f t="shared" si="1"/>
        <v>0.37815126050420167</v>
      </c>
      <c r="G10" s="77">
        <f t="shared" si="2"/>
        <v>238</v>
      </c>
    </row>
    <row r="11" spans="2:7" ht="12.75">
      <c r="B11" s="84" t="s">
        <v>189</v>
      </c>
      <c r="C11" s="96">
        <v>108</v>
      </c>
      <c r="D11" s="168">
        <f t="shared" si="0"/>
        <v>0.631578947368421</v>
      </c>
      <c r="E11" s="96">
        <v>63</v>
      </c>
      <c r="F11" s="146">
        <f t="shared" si="1"/>
        <v>0.3684210526315789</v>
      </c>
      <c r="G11" s="77">
        <f t="shared" si="2"/>
        <v>171</v>
      </c>
    </row>
    <row r="12" spans="2:7" ht="12.75">
      <c r="B12" s="84" t="s">
        <v>190</v>
      </c>
      <c r="C12" s="96">
        <v>84</v>
      </c>
      <c r="D12" s="168">
        <f t="shared" si="0"/>
        <v>0.3835616438356164</v>
      </c>
      <c r="E12" s="96">
        <v>135</v>
      </c>
      <c r="F12" s="146">
        <f t="shared" si="1"/>
        <v>0.6164383561643836</v>
      </c>
      <c r="G12" s="77">
        <f t="shared" si="2"/>
        <v>219</v>
      </c>
    </row>
    <row r="13" spans="2:7" ht="12.75">
      <c r="B13" s="84" t="s">
        <v>191</v>
      </c>
      <c r="C13" s="96">
        <v>34</v>
      </c>
      <c r="D13" s="168">
        <f t="shared" si="0"/>
        <v>0.5666666666666667</v>
      </c>
      <c r="E13" s="96">
        <v>26</v>
      </c>
      <c r="F13" s="146">
        <f t="shared" si="1"/>
        <v>0.43333333333333335</v>
      </c>
      <c r="G13" s="77">
        <f t="shared" si="2"/>
        <v>60</v>
      </c>
    </row>
    <row r="14" spans="2:7" ht="12.75">
      <c r="B14" s="84" t="s">
        <v>113</v>
      </c>
      <c r="C14" s="96">
        <v>91</v>
      </c>
      <c r="D14" s="168">
        <f t="shared" si="0"/>
        <v>0.6842105263157895</v>
      </c>
      <c r="E14" s="96">
        <v>42</v>
      </c>
      <c r="F14" s="146">
        <f t="shared" si="1"/>
        <v>0.3157894736842105</v>
      </c>
      <c r="G14" s="77">
        <f t="shared" si="2"/>
        <v>133</v>
      </c>
    </row>
    <row r="15" spans="2:7" ht="12.75">
      <c r="B15" s="84" t="s">
        <v>192</v>
      </c>
      <c r="C15" s="96">
        <v>75</v>
      </c>
      <c r="D15" s="168">
        <f t="shared" si="0"/>
        <v>0.625</v>
      </c>
      <c r="E15" s="96">
        <v>45</v>
      </c>
      <c r="F15" s="146">
        <f t="shared" si="1"/>
        <v>0.375</v>
      </c>
      <c r="G15" s="77">
        <f t="shared" si="2"/>
        <v>120</v>
      </c>
    </row>
    <row r="16" spans="2:7" ht="12.75">
      <c r="B16" s="84" t="s">
        <v>193</v>
      </c>
      <c r="C16" s="96">
        <v>31</v>
      </c>
      <c r="D16" s="168">
        <f t="shared" si="0"/>
        <v>0.47692307692307695</v>
      </c>
      <c r="E16" s="96">
        <v>34</v>
      </c>
      <c r="F16" s="146">
        <f t="shared" si="1"/>
        <v>0.5230769230769231</v>
      </c>
      <c r="G16" s="77">
        <f t="shared" si="2"/>
        <v>65</v>
      </c>
    </row>
    <row r="17" spans="2:7" ht="12.75">
      <c r="B17" s="84" t="s">
        <v>194</v>
      </c>
      <c r="C17" s="96">
        <v>107</v>
      </c>
      <c r="D17" s="168">
        <f t="shared" si="0"/>
        <v>0.5023474178403756</v>
      </c>
      <c r="E17" s="96">
        <v>106</v>
      </c>
      <c r="F17" s="146">
        <f t="shared" si="1"/>
        <v>0.49765258215962443</v>
      </c>
      <c r="G17" s="77">
        <f t="shared" si="2"/>
        <v>213</v>
      </c>
    </row>
    <row r="18" spans="2:7" ht="12.75">
      <c r="B18" s="84" t="s">
        <v>195</v>
      </c>
      <c r="C18" s="96">
        <v>43</v>
      </c>
      <c r="D18" s="168">
        <f t="shared" si="0"/>
        <v>0.4942528735632184</v>
      </c>
      <c r="E18" s="96">
        <v>44</v>
      </c>
      <c r="F18" s="146">
        <f t="shared" si="1"/>
        <v>0.5057471264367817</v>
      </c>
      <c r="G18" s="77">
        <f t="shared" si="2"/>
        <v>87</v>
      </c>
    </row>
    <row r="19" spans="2:7" ht="12.75">
      <c r="B19" s="84" t="s">
        <v>196</v>
      </c>
      <c r="C19" s="96">
        <v>31</v>
      </c>
      <c r="D19" s="168">
        <f t="shared" si="0"/>
        <v>0.6326530612244898</v>
      </c>
      <c r="E19" s="96">
        <v>18</v>
      </c>
      <c r="F19" s="146">
        <f t="shared" si="1"/>
        <v>0.3673469387755102</v>
      </c>
      <c r="G19" s="77">
        <f t="shared" si="2"/>
        <v>49</v>
      </c>
    </row>
    <row r="20" spans="2:7" ht="12.75">
      <c r="B20" s="84" t="s">
        <v>197</v>
      </c>
      <c r="C20" s="96">
        <v>187</v>
      </c>
      <c r="D20" s="168">
        <f t="shared" si="0"/>
        <v>0.7333333333333333</v>
      </c>
      <c r="E20" s="96">
        <v>68</v>
      </c>
      <c r="F20" s="146">
        <f t="shared" si="1"/>
        <v>0.26666666666666666</v>
      </c>
      <c r="G20" s="77">
        <f t="shared" si="2"/>
        <v>255</v>
      </c>
    </row>
    <row r="21" spans="2:7" ht="12.75">
      <c r="B21" s="84" t="s">
        <v>198</v>
      </c>
      <c r="C21" s="96">
        <v>80</v>
      </c>
      <c r="D21" s="168">
        <f t="shared" si="0"/>
        <v>0.7920792079207921</v>
      </c>
      <c r="E21" s="96">
        <v>21</v>
      </c>
      <c r="F21" s="146">
        <f t="shared" si="1"/>
        <v>0.2079207920792079</v>
      </c>
      <c r="G21" s="77">
        <f t="shared" si="2"/>
        <v>101</v>
      </c>
    </row>
    <row r="22" spans="2:7" ht="12.75">
      <c r="B22" s="84" t="s">
        <v>199</v>
      </c>
      <c r="C22" s="96">
        <v>2</v>
      </c>
      <c r="D22" s="168">
        <f t="shared" si="0"/>
        <v>0.125</v>
      </c>
      <c r="E22" s="96">
        <v>14</v>
      </c>
      <c r="F22" s="146">
        <f t="shared" si="1"/>
        <v>0.875</v>
      </c>
      <c r="G22" s="77">
        <f t="shared" si="2"/>
        <v>16</v>
      </c>
    </row>
    <row r="23" spans="2:7" ht="12.75">
      <c r="B23" s="84" t="s">
        <v>200</v>
      </c>
      <c r="C23" s="96">
        <v>433</v>
      </c>
      <c r="D23" s="168">
        <f t="shared" si="0"/>
        <v>0.7180762852404643</v>
      </c>
      <c r="E23" s="96">
        <v>170</v>
      </c>
      <c r="F23" s="146">
        <f t="shared" si="1"/>
        <v>0.28192371475953565</v>
      </c>
      <c r="G23" s="77">
        <f t="shared" si="2"/>
        <v>603</v>
      </c>
    </row>
    <row r="24" spans="2:7" ht="12.75">
      <c r="B24" s="84" t="s">
        <v>201</v>
      </c>
      <c r="C24" s="96">
        <v>4</v>
      </c>
      <c r="D24" s="168">
        <f t="shared" si="0"/>
        <v>0.12903225806451613</v>
      </c>
      <c r="E24" s="96">
        <v>27</v>
      </c>
      <c r="F24" s="146">
        <f t="shared" si="1"/>
        <v>0.8709677419354839</v>
      </c>
      <c r="G24" s="77">
        <f t="shared" si="2"/>
        <v>31</v>
      </c>
    </row>
    <row r="25" spans="2:7" ht="12.75">
      <c r="B25" s="84" t="s">
        <v>202</v>
      </c>
      <c r="C25" s="96">
        <v>999</v>
      </c>
      <c r="D25" s="168">
        <f t="shared" si="0"/>
        <v>0.6478599221789884</v>
      </c>
      <c r="E25" s="96">
        <v>543</v>
      </c>
      <c r="F25" s="146">
        <f t="shared" si="1"/>
        <v>0.3521400778210117</v>
      </c>
      <c r="G25" s="77">
        <f t="shared" si="2"/>
        <v>1542</v>
      </c>
    </row>
    <row r="26" spans="2:7" ht="12.75">
      <c r="B26" s="84" t="s">
        <v>203</v>
      </c>
      <c r="C26" s="96">
        <v>7</v>
      </c>
      <c r="D26" s="168">
        <f t="shared" si="0"/>
        <v>0.4666666666666667</v>
      </c>
      <c r="E26" s="96">
        <v>8</v>
      </c>
      <c r="F26" s="146">
        <f t="shared" si="1"/>
        <v>0.5333333333333333</v>
      </c>
      <c r="G26" s="77">
        <f t="shared" si="2"/>
        <v>15</v>
      </c>
    </row>
    <row r="27" spans="2:7" ht="12.75">
      <c r="B27" s="84" t="s">
        <v>204</v>
      </c>
      <c r="C27" s="96">
        <v>120</v>
      </c>
      <c r="D27" s="168">
        <f t="shared" si="0"/>
        <v>0.594059405940594</v>
      </c>
      <c r="E27" s="96">
        <v>82</v>
      </c>
      <c r="F27" s="146">
        <f t="shared" si="1"/>
        <v>0.40594059405940597</v>
      </c>
      <c r="G27" s="77">
        <f t="shared" si="2"/>
        <v>202</v>
      </c>
    </row>
    <row r="28" spans="2:7" ht="12.75">
      <c r="B28" s="84" t="s">
        <v>300</v>
      </c>
      <c r="C28" s="96">
        <v>6</v>
      </c>
      <c r="D28" s="168">
        <f t="shared" si="0"/>
        <v>0.6</v>
      </c>
      <c r="E28" s="96">
        <v>4</v>
      </c>
      <c r="F28" s="146">
        <f t="shared" si="1"/>
        <v>0.4</v>
      </c>
      <c r="G28" s="77">
        <v>10</v>
      </c>
    </row>
    <row r="29" spans="2:7" ht="12.75">
      <c r="B29" s="84" t="s">
        <v>165</v>
      </c>
      <c r="C29" s="77">
        <f>SUM(C6:C28)</f>
        <v>3944</v>
      </c>
      <c r="D29" s="182">
        <f t="shared" si="0"/>
        <v>0.651685393258427</v>
      </c>
      <c r="E29" s="77">
        <f>SUM(E6:E28)</f>
        <v>2108</v>
      </c>
      <c r="F29" s="182">
        <f t="shared" si="1"/>
        <v>0.34831460674157305</v>
      </c>
      <c r="G29" s="77">
        <f t="shared" si="2"/>
        <v>6052</v>
      </c>
    </row>
    <row r="31" ht="12.75">
      <c r="B31" s="4" t="s">
        <v>5</v>
      </c>
    </row>
    <row r="32" ht="12.75">
      <c r="B32" t="s">
        <v>43</v>
      </c>
    </row>
    <row r="33" ht="12.75">
      <c r="B33" t="s">
        <v>74</v>
      </c>
    </row>
    <row r="34" ht="12.75">
      <c r="B34" s="7" t="s">
        <v>125</v>
      </c>
    </row>
    <row r="35" ht="12.75">
      <c r="B35" t="s">
        <v>243</v>
      </c>
    </row>
    <row r="37" ht="20.25">
      <c r="B37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4B59C1"/>
  </sheetPr>
  <dimension ref="B2:M11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0.7109375" style="0" customWidth="1"/>
    <col min="9" max="9" width="20.28125" style="0" customWidth="1"/>
  </cols>
  <sheetData>
    <row r="2" spans="2:13" ht="18" customHeight="1">
      <c r="B2" s="511" t="s">
        <v>260</v>
      </c>
      <c r="C2" s="511"/>
      <c r="D2" s="511"/>
      <c r="E2" s="511"/>
      <c r="F2" s="511"/>
      <c r="G2" s="511"/>
      <c r="H2" s="9"/>
      <c r="K2" s="9"/>
      <c r="L2" s="9"/>
      <c r="M2" s="9"/>
    </row>
    <row r="4" spans="2:7" ht="15" customHeight="1">
      <c r="B4" s="573" t="s">
        <v>44</v>
      </c>
      <c r="C4" s="574" t="s">
        <v>30</v>
      </c>
      <c r="D4" s="575"/>
      <c r="E4" s="575" t="s">
        <v>31</v>
      </c>
      <c r="F4" s="575"/>
      <c r="G4" s="575" t="s">
        <v>4</v>
      </c>
    </row>
    <row r="5" spans="2:7" ht="15" customHeight="1">
      <c r="B5" s="573"/>
      <c r="C5" s="128" t="s">
        <v>102</v>
      </c>
      <c r="D5" s="127" t="s">
        <v>3</v>
      </c>
      <c r="E5" s="127" t="s">
        <v>102</v>
      </c>
      <c r="F5" s="127" t="s">
        <v>3</v>
      </c>
      <c r="G5" s="575"/>
    </row>
    <row r="6" spans="2:7" ht="12.75" customHeight="1">
      <c r="B6" s="573"/>
      <c r="C6" s="97">
        <v>22</v>
      </c>
      <c r="D6" s="178">
        <f>C6/G6</f>
        <v>0.6285714285714286</v>
      </c>
      <c r="E6" s="97">
        <v>13</v>
      </c>
      <c r="F6" s="178">
        <f>E6/G6</f>
        <v>0.37142857142857144</v>
      </c>
      <c r="G6" s="97">
        <f>SUM(C6,E6)</f>
        <v>35</v>
      </c>
    </row>
    <row r="8" ht="12.75">
      <c r="B8" s="6" t="s">
        <v>5</v>
      </c>
    </row>
    <row r="9" ht="12.75">
      <c r="B9" s="7" t="s">
        <v>259</v>
      </c>
    </row>
    <row r="11" ht="20.25">
      <c r="B11" s="10" t="s">
        <v>1</v>
      </c>
    </row>
  </sheetData>
  <sheetProtection/>
  <mergeCells count="5">
    <mergeCell ref="B4:B6"/>
    <mergeCell ref="C4:D4"/>
    <mergeCell ref="E4:F4"/>
    <mergeCell ref="G4:G5"/>
    <mergeCell ref="B2:G2"/>
  </mergeCells>
  <hyperlinks>
    <hyperlink ref="B11" location="Contents!A1" display="Contents"/>
  </hyperlinks>
  <printOptions/>
  <pageMargins left="0.75" right="0.75" top="0.23" bottom="0.22" header="0.17" footer="0.2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4B59C1"/>
  </sheetPr>
  <dimension ref="B2:Q11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4.140625" style="0" bestFit="1" customWidth="1"/>
    <col min="11" max="11" width="16.00390625" style="0" customWidth="1"/>
    <col min="12" max="12" width="10.7109375" style="0" customWidth="1"/>
    <col min="13" max="13" width="13.7109375" style="0" customWidth="1"/>
  </cols>
  <sheetData>
    <row r="1" ht="12.75" customHeight="1"/>
    <row r="2" spans="2:17" ht="18" customHeight="1">
      <c r="B2" s="511" t="s">
        <v>261</v>
      </c>
      <c r="C2" s="511"/>
      <c r="D2" s="511"/>
      <c r="E2" s="511"/>
      <c r="F2" s="511"/>
      <c r="G2" s="511"/>
      <c r="H2" s="511"/>
      <c r="I2" s="511"/>
      <c r="L2" s="9"/>
      <c r="M2" s="9"/>
      <c r="N2" s="9"/>
      <c r="O2" s="9"/>
      <c r="P2" s="9"/>
      <c r="Q2" s="9"/>
    </row>
    <row r="4" spans="2:9" ht="15" customHeight="1">
      <c r="B4" s="573" t="s">
        <v>44</v>
      </c>
      <c r="C4" s="576" t="s">
        <v>6</v>
      </c>
      <c r="D4" s="576"/>
      <c r="E4" s="576" t="s">
        <v>7</v>
      </c>
      <c r="F4" s="576"/>
      <c r="G4" s="576" t="s">
        <v>10</v>
      </c>
      <c r="H4" s="576"/>
      <c r="I4" s="575" t="s">
        <v>4</v>
      </c>
    </row>
    <row r="5" spans="2:9" ht="15" customHeight="1">
      <c r="B5" s="573"/>
      <c r="C5" s="129" t="s">
        <v>102</v>
      </c>
      <c r="D5" s="129" t="s">
        <v>3</v>
      </c>
      <c r="E5" s="129" t="s">
        <v>102</v>
      </c>
      <c r="F5" s="129" t="s">
        <v>3</v>
      </c>
      <c r="G5" s="129" t="s">
        <v>102</v>
      </c>
      <c r="H5" s="129" t="s">
        <v>3</v>
      </c>
      <c r="I5" s="575"/>
    </row>
    <row r="6" spans="2:9" ht="12.75" customHeight="1">
      <c r="B6" s="573"/>
      <c r="C6" s="97">
        <v>8</v>
      </c>
      <c r="D6" s="179">
        <f>C6/I6</f>
        <v>0.22857142857142856</v>
      </c>
      <c r="E6" s="97">
        <v>20</v>
      </c>
      <c r="F6" s="179">
        <f>E6/I6</f>
        <v>0.5714285714285714</v>
      </c>
      <c r="G6" s="97">
        <v>7</v>
      </c>
      <c r="H6" s="179">
        <f>G6/I6</f>
        <v>0.2</v>
      </c>
      <c r="I6" s="97">
        <f>SUM(C6,E6,G6)</f>
        <v>35</v>
      </c>
    </row>
    <row r="8" ht="12.75">
      <c r="B8" s="6" t="s">
        <v>5</v>
      </c>
    </row>
    <row r="9" ht="12.75">
      <c r="B9" s="7" t="s">
        <v>259</v>
      </c>
    </row>
    <row r="11" ht="20.25">
      <c r="B11" s="10" t="s">
        <v>1</v>
      </c>
    </row>
  </sheetData>
  <sheetProtection/>
  <mergeCells count="6">
    <mergeCell ref="B2:I2"/>
    <mergeCell ref="B4:B6"/>
    <mergeCell ref="C4:D4"/>
    <mergeCell ref="E4:F4"/>
    <mergeCell ref="G4:H4"/>
    <mergeCell ref="I4:I5"/>
  </mergeCells>
  <hyperlinks>
    <hyperlink ref="B11" location="Contents!A1" display="Contents"/>
  </hyperlinks>
  <printOptions/>
  <pageMargins left="0.17" right="0.21" top="0.17" bottom="0.5" header="0.18" footer="0.5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4B59C1"/>
  </sheetPr>
  <dimension ref="B2:N11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7.7109375" style="0" customWidth="1"/>
  </cols>
  <sheetData>
    <row r="2" spans="2:14" ht="18" customHeight="1">
      <c r="B2" s="511" t="s">
        <v>262</v>
      </c>
      <c r="C2" s="511"/>
      <c r="D2" s="511"/>
      <c r="E2" s="511"/>
      <c r="F2" s="511"/>
      <c r="G2" s="511"/>
      <c r="H2" s="511"/>
      <c r="I2" s="511"/>
      <c r="K2" s="9"/>
      <c r="L2" s="9"/>
      <c r="M2" s="9"/>
      <c r="N2" s="9"/>
    </row>
    <row r="3" ht="12.75">
      <c r="C3" s="13"/>
    </row>
    <row r="4" spans="2:9" ht="15" customHeight="1">
      <c r="B4" s="577" t="s">
        <v>44</v>
      </c>
      <c r="C4" s="578" t="s">
        <v>8</v>
      </c>
      <c r="D4" s="579"/>
      <c r="E4" s="578" t="s">
        <v>163</v>
      </c>
      <c r="F4" s="579"/>
      <c r="G4" s="578" t="s">
        <v>28</v>
      </c>
      <c r="H4" s="579"/>
      <c r="I4" s="580" t="s">
        <v>4</v>
      </c>
    </row>
    <row r="5" spans="2:9" ht="15" customHeight="1">
      <c r="B5" s="577"/>
      <c r="C5" s="129" t="s">
        <v>102</v>
      </c>
      <c r="D5" s="129" t="s">
        <v>3</v>
      </c>
      <c r="E5" s="129" t="s">
        <v>102</v>
      </c>
      <c r="F5" s="129" t="s">
        <v>3</v>
      </c>
      <c r="G5" s="129" t="s">
        <v>102</v>
      </c>
      <c r="H5" s="129" t="s">
        <v>3</v>
      </c>
      <c r="I5" s="581"/>
    </row>
    <row r="6" spans="2:9" ht="12.75" customHeight="1">
      <c r="B6" s="577"/>
      <c r="C6" s="97">
        <v>8</v>
      </c>
      <c r="D6" s="179">
        <f>C6/I6</f>
        <v>0.22857142857142856</v>
      </c>
      <c r="E6" s="97">
        <v>25</v>
      </c>
      <c r="F6" s="179">
        <f>E6/I6</f>
        <v>0.7142857142857143</v>
      </c>
      <c r="G6" s="97">
        <v>2</v>
      </c>
      <c r="H6" s="179">
        <f>G6/I6</f>
        <v>0.05714285714285714</v>
      </c>
      <c r="I6" s="97">
        <f>SUM(C6,E6,G6)</f>
        <v>35</v>
      </c>
    </row>
    <row r="7" ht="12.75">
      <c r="C7" s="13"/>
    </row>
    <row r="8" ht="12.75">
      <c r="B8" s="6" t="s">
        <v>5</v>
      </c>
    </row>
    <row r="9" ht="12.75">
      <c r="B9" s="7" t="s">
        <v>259</v>
      </c>
    </row>
    <row r="11" ht="20.25">
      <c r="B11" s="10" t="s">
        <v>1</v>
      </c>
    </row>
  </sheetData>
  <sheetProtection/>
  <mergeCells count="6">
    <mergeCell ref="B4:B6"/>
    <mergeCell ref="C4:D4"/>
    <mergeCell ref="E4:F4"/>
    <mergeCell ref="G4:H4"/>
    <mergeCell ref="I4:I5"/>
    <mergeCell ref="B2:I2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4B59C1"/>
  </sheetPr>
  <dimension ref="B2:O11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11" width="17.28125" style="0" customWidth="1"/>
    <col min="12" max="12" width="13.28125" style="0" customWidth="1"/>
    <col min="13" max="13" width="16.57421875" style="0" customWidth="1"/>
    <col min="14" max="14" width="12.140625" style="0" customWidth="1"/>
    <col min="15" max="15" width="8.00390625" style="0" bestFit="1" customWidth="1"/>
  </cols>
  <sheetData>
    <row r="2" spans="2:15" ht="18.75" customHeight="1">
      <c r="B2" s="511" t="s">
        <v>263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</row>
    <row r="3" ht="12.75">
      <c r="D3" s="13"/>
    </row>
    <row r="4" spans="2:15" ht="15" customHeight="1">
      <c r="B4" s="573" t="s">
        <v>44</v>
      </c>
      <c r="C4" s="582" t="s">
        <v>45</v>
      </c>
      <c r="D4" s="583"/>
      <c r="E4" s="582" t="s">
        <v>156</v>
      </c>
      <c r="F4" s="583"/>
      <c r="G4" s="582" t="s">
        <v>157</v>
      </c>
      <c r="H4" s="583"/>
      <c r="I4" s="582" t="s">
        <v>46</v>
      </c>
      <c r="J4" s="583"/>
      <c r="K4" s="582" t="s">
        <v>47</v>
      </c>
      <c r="L4" s="583"/>
      <c r="M4" s="582" t="s">
        <v>106</v>
      </c>
      <c r="N4" s="583"/>
      <c r="O4" s="577" t="s">
        <v>4</v>
      </c>
    </row>
    <row r="5" spans="2:15" ht="15" customHeight="1">
      <c r="B5" s="573"/>
      <c r="C5" s="130" t="s">
        <v>102</v>
      </c>
      <c r="D5" s="130" t="s">
        <v>3</v>
      </c>
      <c r="E5" s="130" t="s">
        <v>102</v>
      </c>
      <c r="F5" s="130" t="s">
        <v>3</v>
      </c>
      <c r="G5" s="130" t="s">
        <v>102</v>
      </c>
      <c r="H5" s="130" t="s">
        <v>3</v>
      </c>
      <c r="I5" s="130" t="s">
        <v>102</v>
      </c>
      <c r="J5" s="130" t="s">
        <v>3</v>
      </c>
      <c r="K5" s="130" t="s">
        <v>102</v>
      </c>
      <c r="L5" s="130" t="s">
        <v>3</v>
      </c>
      <c r="M5" s="130" t="s">
        <v>102</v>
      </c>
      <c r="N5" s="130" t="s">
        <v>3</v>
      </c>
      <c r="O5" s="577"/>
    </row>
    <row r="6" spans="2:15" ht="15.75" customHeight="1">
      <c r="B6" s="573"/>
      <c r="C6" s="137">
        <v>3</v>
      </c>
      <c r="D6" s="180">
        <f>C6/O6</f>
        <v>0.08571428571428572</v>
      </c>
      <c r="E6" s="137">
        <v>13</v>
      </c>
      <c r="F6" s="180">
        <f>E6/O6</f>
        <v>0.37142857142857144</v>
      </c>
      <c r="G6" s="137">
        <v>7</v>
      </c>
      <c r="H6" s="180">
        <f>G6/O6</f>
        <v>0.2</v>
      </c>
      <c r="I6" s="137">
        <v>1</v>
      </c>
      <c r="J6" s="180">
        <f>I6/O6</f>
        <v>0.02857142857142857</v>
      </c>
      <c r="K6" s="137">
        <v>11</v>
      </c>
      <c r="L6" s="180">
        <f>K6/O6</f>
        <v>0.3142857142857143</v>
      </c>
      <c r="M6" s="137">
        <v>0</v>
      </c>
      <c r="N6" s="180">
        <f>M6/O6</f>
        <v>0</v>
      </c>
      <c r="O6" s="137">
        <f>SUM(C6,E6,G6,I6,K6,M6,)</f>
        <v>35</v>
      </c>
    </row>
    <row r="7" ht="12.75">
      <c r="D7" s="13"/>
    </row>
    <row r="8" s="16" customFormat="1" ht="15" customHeight="1">
      <c r="B8" s="6" t="s">
        <v>5</v>
      </c>
    </row>
    <row r="9" s="16" customFormat="1" ht="15" customHeight="1">
      <c r="B9" s="7" t="s">
        <v>259</v>
      </c>
    </row>
    <row r="11" ht="20.25">
      <c r="B11" s="10" t="s">
        <v>1</v>
      </c>
    </row>
  </sheetData>
  <sheetProtection/>
  <mergeCells count="9">
    <mergeCell ref="B2:O2"/>
    <mergeCell ref="B4:B6"/>
    <mergeCell ref="E4:F4"/>
    <mergeCell ref="G4:H4"/>
    <mergeCell ref="K4:L4"/>
    <mergeCell ref="M4:N4"/>
    <mergeCell ref="O4:O5"/>
    <mergeCell ref="C4:D4"/>
    <mergeCell ref="I4:J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4B59C1"/>
  </sheetPr>
  <dimension ref="B2:Y11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19" width="17.28125" style="0" customWidth="1"/>
    <col min="20" max="20" width="13.8515625" style="0" customWidth="1"/>
    <col min="21" max="21" width="13.140625" style="0" customWidth="1"/>
    <col min="22" max="22" width="12.140625" style="0" customWidth="1"/>
    <col min="23" max="23" width="15.28125" style="0" customWidth="1"/>
    <col min="24" max="24" width="13.140625" style="0" customWidth="1"/>
  </cols>
  <sheetData>
    <row r="2" spans="2:25" ht="18" customHeight="1">
      <c r="B2" s="511" t="s">
        <v>264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</row>
    <row r="4" spans="2:25" ht="15" customHeight="1">
      <c r="B4" s="573" t="s">
        <v>44</v>
      </c>
      <c r="C4" s="582" t="s">
        <v>48</v>
      </c>
      <c r="D4" s="583"/>
      <c r="E4" s="582" t="s">
        <v>49</v>
      </c>
      <c r="F4" s="583"/>
      <c r="G4" s="582" t="s">
        <v>52</v>
      </c>
      <c r="H4" s="583"/>
      <c r="I4" s="582" t="s">
        <v>53</v>
      </c>
      <c r="J4" s="583"/>
      <c r="K4" s="582" t="s">
        <v>55</v>
      </c>
      <c r="L4" s="583"/>
      <c r="M4" s="582" t="s">
        <v>56</v>
      </c>
      <c r="N4" s="583"/>
      <c r="O4" s="582" t="s">
        <v>57</v>
      </c>
      <c r="P4" s="583"/>
      <c r="Q4" s="582" t="s">
        <v>160</v>
      </c>
      <c r="R4" s="583"/>
      <c r="S4" s="582" t="s">
        <v>47</v>
      </c>
      <c r="T4" s="583"/>
      <c r="U4" s="582" t="s">
        <v>46</v>
      </c>
      <c r="V4" s="583"/>
      <c r="W4" s="582" t="s">
        <v>106</v>
      </c>
      <c r="X4" s="583"/>
      <c r="Y4" s="584" t="s">
        <v>4</v>
      </c>
    </row>
    <row r="5" spans="2:25" ht="15" customHeight="1">
      <c r="B5" s="573"/>
      <c r="C5" s="134" t="s">
        <v>102</v>
      </c>
      <c r="D5" s="134" t="s">
        <v>3</v>
      </c>
      <c r="E5" s="134" t="s">
        <v>102</v>
      </c>
      <c r="F5" s="134" t="s">
        <v>3</v>
      </c>
      <c r="G5" s="134" t="s">
        <v>102</v>
      </c>
      <c r="H5" s="134" t="s">
        <v>3</v>
      </c>
      <c r="I5" s="134" t="s">
        <v>102</v>
      </c>
      <c r="J5" s="134" t="s">
        <v>3</v>
      </c>
      <c r="K5" s="134" t="s">
        <v>102</v>
      </c>
      <c r="L5" s="134" t="s">
        <v>3</v>
      </c>
      <c r="M5" s="134" t="s">
        <v>102</v>
      </c>
      <c r="N5" s="134" t="s">
        <v>3</v>
      </c>
      <c r="O5" s="134" t="s">
        <v>102</v>
      </c>
      <c r="P5" s="134" t="s">
        <v>3</v>
      </c>
      <c r="Q5" s="134" t="s">
        <v>102</v>
      </c>
      <c r="R5" s="134" t="s">
        <v>3</v>
      </c>
      <c r="S5" s="134" t="s">
        <v>102</v>
      </c>
      <c r="T5" s="134" t="s">
        <v>3</v>
      </c>
      <c r="U5" s="134" t="s">
        <v>102</v>
      </c>
      <c r="V5" s="134" t="s">
        <v>3</v>
      </c>
      <c r="W5" s="134" t="s">
        <v>102</v>
      </c>
      <c r="X5" s="134" t="s">
        <v>3</v>
      </c>
      <c r="Y5" s="585"/>
    </row>
    <row r="6" spans="2:25" ht="12.75" customHeight="1">
      <c r="B6" s="573"/>
      <c r="C6" s="131">
        <v>2</v>
      </c>
      <c r="D6" s="181">
        <f>C6/Y6</f>
        <v>0.05714285714285714</v>
      </c>
      <c r="E6" s="131">
        <v>1</v>
      </c>
      <c r="F6" s="181">
        <f>E6/Y6</f>
        <v>0.02857142857142857</v>
      </c>
      <c r="G6" s="131">
        <v>16</v>
      </c>
      <c r="H6" s="181">
        <f>G6/Y6</f>
        <v>0.45714285714285713</v>
      </c>
      <c r="I6" s="131">
        <v>1</v>
      </c>
      <c r="J6" s="181">
        <f>I6/Y6</f>
        <v>0.02857142857142857</v>
      </c>
      <c r="K6" s="131">
        <v>1</v>
      </c>
      <c r="L6" s="181">
        <f>K6/Y6</f>
        <v>0.02857142857142857</v>
      </c>
      <c r="M6" s="131">
        <v>0</v>
      </c>
      <c r="N6" s="181">
        <f>M6/Y6</f>
        <v>0</v>
      </c>
      <c r="O6" s="131">
        <v>0</v>
      </c>
      <c r="P6" s="181">
        <f>O6/Y6</f>
        <v>0</v>
      </c>
      <c r="Q6" s="131">
        <v>0</v>
      </c>
      <c r="R6" s="181">
        <f>Q6/Y6</f>
        <v>0</v>
      </c>
      <c r="S6" s="131">
        <v>12</v>
      </c>
      <c r="T6" s="181">
        <f>S6/Y6</f>
        <v>0.34285714285714286</v>
      </c>
      <c r="U6" s="131">
        <v>1</v>
      </c>
      <c r="V6" s="181">
        <f>U6/Y6</f>
        <v>0.02857142857142857</v>
      </c>
      <c r="W6" s="131">
        <v>1</v>
      </c>
      <c r="X6" s="181">
        <f>W6/Y6</f>
        <v>0.02857142857142857</v>
      </c>
      <c r="Y6" s="131">
        <f>SUM(C6,E6,G6,I6,K6,M6,O6,Q6,S6,U6,W6,)</f>
        <v>35</v>
      </c>
    </row>
    <row r="8" spans="2:17" ht="12.75">
      <c r="B8" s="6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2"/>
      <c r="O8" s="16"/>
      <c r="P8" s="32"/>
      <c r="Q8" s="16"/>
    </row>
    <row r="9" spans="2:13" ht="12.75">
      <c r="B9" s="7" t="s">
        <v>259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1" ht="20.25">
      <c r="B11" s="10" t="s">
        <v>1</v>
      </c>
    </row>
  </sheetData>
  <sheetProtection/>
  <mergeCells count="14">
    <mergeCell ref="B2:Y2"/>
    <mergeCell ref="Q4:R4"/>
    <mergeCell ref="S4:T4"/>
    <mergeCell ref="U4:V4"/>
    <mergeCell ref="W4:X4"/>
    <mergeCell ref="Y4:Y5"/>
    <mergeCell ref="B4:B6"/>
    <mergeCell ref="E4:F4"/>
    <mergeCell ref="I4:J4"/>
    <mergeCell ref="K4:L4"/>
    <mergeCell ref="C4:D4"/>
    <mergeCell ref="G4:H4"/>
    <mergeCell ref="M4:N4"/>
    <mergeCell ref="O4:P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B59C1"/>
  </sheetPr>
  <dimension ref="B2:W11"/>
  <sheetViews>
    <sheetView showGridLines="0" zoomScalePageLayoutView="0" workbookViewId="0" topLeftCell="A1">
      <selection activeCell="D30" sqref="D30"/>
    </sheetView>
  </sheetViews>
  <sheetFormatPr defaultColWidth="22.140625" defaultRowHeight="12.75"/>
  <cols>
    <col min="1" max="1" width="17.28125" style="0" customWidth="1"/>
    <col min="2" max="2" width="20.7109375" style="0" customWidth="1"/>
    <col min="3" max="21" width="17.28125" style="0" customWidth="1"/>
    <col min="22" max="22" width="17.421875" style="0" customWidth="1"/>
  </cols>
  <sheetData>
    <row r="2" spans="2:23" ht="18" customHeight="1">
      <c r="B2" s="511" t="s">
        <v>265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</row>
    <row r="3" spans="2:18" s="30" customFormat="1" ht="12.75" customHeight="1">
      <c r="B3" s="45"/>
      <c r="C3" s="45"/>
      <c r="D3" s="45"/>
      <c r="E3" s="45"/>
      <c r="F3" s="45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23" ht="15">
      <c r="B4" s="573" t="s">
        <v>44</v>
      </c>
      <c r="C4" s="577" t="s">
        <v>109</v>
      </c>
      <c r="D4" s="577"/>
      <c r="E4" s="577" t="s">
        <v>70</v>
      </c>
      <c r="F4" s="577"/>
      <c r="G4" s="577" t="s">
        <v>36</v>
      </c>
      <c r="H4" s="577"/>
      <c r="I4" s="577" t="s">
        <v>37</v>
      </c>
      <c r="J4" s="577"/>
      <c r="K4" s="577" t="s">
        <v>38</v>
      </c>
      <c r="L4" s="577"/>
      <c r="M4" s="577" t="s">
        <v>39</v>
      </c>
      <c r="N4" s="577"/>
      <c r="O4" s="577" t="s">
        <v>40</v>
      </c>
      <c r="P4" s="577"/>
      <c r="Q4" s="577" t="s">
        <v>41</v>
      </c>
      <c r="R4" s="577"/>
      <c r="S4" s="577" t="s">
        <v>42</v>
      </c>
      <c r="T4" s="577"/>
      <c r="U4" s="577" t="s">
        <v>71</v>
      </c>
      <c r="V4" s="577"/>
      <c r="W4" s="577" t="s">
        <v>4</v>
      </c>
    </row>
    <row r="5" spans="2:23" s="16" customFormat="1" ht="15" customHeight="1">
      <c r="B5" s="573"/>
      <c r="C5" s="130" t="s">
        <v>102</v>
      </c>
      <c r="D5" s="130" t="s">
        <v>3</v>
      </c>
      <c r="E5" s="130" t="s">
        <v>102</v>
      </c>
      <c r="F5" s="130" t="s">
        <v>3</v>
      </c>
      <c r="G5" s="130" t="s">
        <v>102</v>
      </c>
      <c r="H5" s="130" t="s">
        <v>3</v>
      </c>
      <c r="I5" s="130" t="s">
        <v>102</v>
      </c>
      <c r="J5" s="130" t="s">
        <v>3</v>
      </c>
      <c r="K5" s="130" t="s">
        <v>102</v>
      </c>
      <c r="L5" s="130" t="s">
        <v>3</v>
      </c>
      <c r="M5" s="130" t="s">
        <v>102</v>
      </c>
      <c r="N5" s="130" t="s">
        <v>3</v>
      </c>
      <c r="O5" s="130" t="s">
        <v>102</v>
      </c>
      <c r="P5" s="130" t="s">
        <v>3</v>
      </c>
      <c r="Q5" s="130" t="s">
        <v>102</v>
      </c>
      <c r="R5" s="130" t="s">
        <v>3</v>
      </c>
      <c r="S5" s="130" t="s">
        <v>102</v>
      </c>
      <c r="T5" s="130" t="s">
        <v>3</v>
      </c>
      <c r="U5" s="130" t="s">
        <v>102</v>
      </c>
      <c r="V5" s="130" t="s">
        <v>3</v>
      </c>
      <c r="W5" s="577"/>
    </row>
    <row r="6" spans="2:23" s="16" customFormat="1" ht="12.75" customHeight="1">
      <c r="B6" s="573"/>
      <c r="C6" s="97">
        <v>0</v>
      </c>
      <c r="D6" s="182">
        <f>C6/W6</f>
        <v>0</v>
      </c>
      <c r="E6" s="97">
        <v>1</v>
      </c>
      <c r="F6" s="182">
        <f>E6/W6</f>
        <v>0.02857142857142857</v>
      </c>
      <c r="G6" s="97">
        <v>2</v>
      </c>
      <c r="H6" s="182">
        <f>G6/W6</f>
        <v>0.05714285714285714</v>
      </c>
      <c r="I6" s="97">
        <v>1</v>
      </c>
      <c r="J6" s="182">
        <f>I6/W6</f>
        <v>0.02857142857142857</v>
      </c>
      <c r="K6" s="97">
        <v>4</v>
      </c>
      <c r="L6" s="182">
        <f>K6/W6</f>
        <v>0.11428571428571428</v>
      </c>
      <c r="M6" s="97">
        <v>8</v>
      </c>
      <c r="N6" s="182">
        <f>M6/W6</f>
        <v>0.22857142857142856</v>
      </c>
      <c r="O6" s="97">
        <v>11</v>
      </c>
      <c r="P6" s="182">
        <f>O6/W6</f>
        <v>0.3142857142857143</v>
      </c>
      <c r="Q6" s="97">
        <v>4</v>
      </c>
      <c r="R6" s="182">
        <f>Q6/W6</f>
        <v>0.11428571428571428</v>
      </c>
      <c r="S6" s="97">
        <v>2</v>
      </c>
      <c r="T6" s="182">
        <f>S6/W6</f>
        <v>0.05714285714285714</v>
      </c>
      <c r="U6" s="97">
        <v>2</v>
      </c>
      <c r="V6" s="182">
        <f>U6/W6</f>
        <v>0.05714285714285714</v>
      </c>
      <c r="W6" s="97">
        <f>SUM(C6,E6,G6,I6,K6,M6,O6,Q6,S6,U6)</f>
        <v>35</v>
      </c>
    </row>
    <row r="7" spans="2:21" s="16" customFormat="1" ht="12.75" customHeight="1">
      <c r="B7" s="6"/>
      <c r="C7" s="132"/>
      <c r="D7" s="133"/>
      <c r="E7" s="132"/>
      <c r="F7" s="133"/>
      <c r="G7" s="132"/>
      <c r="H7" s="133"/>
      <c r="I7" s="132"/>
      <c r="J7" s="133"/>
      <c r="K7" s="132"/>
      <c r="L7" s="133"/>
      <c r="M7" s="132"/>
      <c r="N7" s="133"/>
      <c r="O7" s="132"/>
      <c r="P7" s="133"/>
      <c r="Q7" s="132"/>
      <c r="R7" s="133"/>
      <c r="S7" s="132"/>
      <c r="T7" s="133"/>
      <c r="U7" s="132"/>
    </row>
    <row r="8" spans="2:21" s="16" customFormat="1" ht="12.75" customHeight="1">
      <c r="B8" s="6" t="s">
        <v>5</v>
      </c>
      <c r="C8" s="132"/>
      <c r="D8" s="133"/>
      <c r="E8" s="132"/>
      <c r="F8" s="133"/>
      <c r="G8" s="132"/>
      <c r="H8" s="133"/>
      <c r="I8" s="132"/>
      <c r="J8" s="133"/>
      <c r="K8" s="132"/>
      <c r="L8" s="133"/>
      <c r="M8" s="132"/>
      <c r="N8" s="133"/>
      <c r="O8" s="132"/>
      <c r="P8" s="133"/>
      <c r="Q8" s="132"/>
      <c r="R8" s="133"/>
      <c r="S8" s="132"/>
      <c r="T8" s="133"/>
      <c r="U8" s="132"/>
    </row>
    <row r="9" s="16" customFormat="1" ht="12.75" customHeight="1">
      <c r="B9" s="7" t="s">
        <v>259</v>
      </c>
    </row>
    <row r="10" s="16" customFormat="1" ht="12.75" customHeight="1">
      <c r="B10" s="7"/>
    </row>
    <row r="11" ht="20.25">
      <c r="B11" s="10" t="s">
        <v>1</v>
      </c>
    </row>
  </sheetData>
  <sheetProtection/>
  <mergeCells count="13">
    <mergeCell ref="B4:B6"/>
    <mergeCell ref="C4:D4"/>
    <mergeCell ref="G4:H4"/>
    <mergeCell ref="I4:J4"/>
    <mergeCell ref="K4:L4"/>
    <mergeCell ref="E4:F4"/>
    <mergeCell ref="B2:W2"/>
    <mergeCell ref="M4:N4"/>
    <mergeCell ref="O4:P4"/>
    <mergeCell ref="Q4:R4"/>
    <mergeCell ref="S4:T4"/>
    <mergeCell ref="U4:V4"/>
    <mergeCell ref="W4:W5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61"/>
  </sheetPr>
  <dimension ref="B2:L11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</cols>
  <sheetData>
    <row r="2" spans="2:12" ht="18" customHeight="1">
      <c r="B2" s="511" t="s">
        <v>252</v>
      </c>
      <c r="C2" s="511"/>
      <c r="D2" s="511"/>
      <c r="E2" s="511"/>
      <c r="F2" s="511"/>
      <c r="G2" s="511"/>
      <c r="H2" s="9"/>
      <c r="I2" s="9"/>
      <c r="J2" s="9"/>
      <c r="K2" s="9"/>
      <c r="L2" s="9"/>
    </row>
    <row r="3" spans="2:12" s="30" customFormat="1" ht="12.75" customHeight="1">
      <c r="B3" s="45"/>
      <c r="C3" s="45"/>
      <c r="D3" s="45"/>
      <c r="E3" s="45"/>
      <c r="F3" s="45"/>
      <c r="G3" s="45"/>
      <c r="H3" s="9"/>
      <c r="I3" s="9"/>
      <c r="J3" s="9"/>
      <c r="K3" s="9"/>
      <c r="L3" s="9"/>
    </row>
    <row r="4" spans="2:12" s="30" customFormat="1" ht="15" customHeight="1">
      <c r="B4" s="586" t="s">
        <v>44</v>
      </c>
      <c r="C4" s="587" t="s">
        <v>123</v>
      </c>
      <c r="D4" s="587"/>
      <c r="E4" s="587" t="s">
        <v>122</v>
      </c>
      <c r="F4" s="587"/>
      <c r="G4" s="587" t="s">
        <v>4</v>
      </c>
      <c r="H4" s="9"/>
      <c r="I4" s="9"/>
      <c r="J4" s="9"/>
      <c r="K4" s="9"/>
      <c r="L4" s="9"/>
    </row>
    <row r="5" spans="2:12" s="30" customFormat="1" ht="15" customHeight="1">
      <c r="B5" s="586"/>
      <c r="C5" s="135" t="s">
        <v>102</v>
      </c>
      <c r="D5" s="135" t="s">
        <v>3</v>
      </c>
      <c r="E5" s="135" t="s">
        <v>102</v>
      </c>
      <c r="F5" s="135" t="s">
        <v>3</v>
      </c>
      <c r="G5" s="587"/>
      <c r="H5" s="9"/>
      <c r="I5" s="9"/>
      <c r="J5" s="9"/>
      <c r="K5" s="9"/>
      <c r="L5" s="9"/>
    </row>
    <row r="6" spans="2:12" s="30" customFormat="1" ht="12.75" customHeight="1">
      <c r="B6" s="586"/>
      <c r="C6" s="97">
        <v>6</v>
      </c>
      <c r="D6" s="182">
        <f>C6/G6</f>
        <v>0.4</v>
      </c>
      <c r="E6" s="97">
        <v>9</v>
      </c>
      <c r="F6" s="182">
        <f>E6/G6</f>
        <v>0.6</v>
      </c>
      <c r="G6" s="97">
        <f>SUM(C6,E6)</f>
        <v>15</v>
      </c>
      <c r="H6" s="9"/>
      <c r="I6" s="9"/>
      <c r="J6" s="9"/>
      <c r="K6" s="9"/>
      <c r="L6" s="9"/>
    </row>
    <row r="7" spans="2:12" s="30" customFormat="1" ht="12.75" customHeight="1">
      <c r="B7" s="45"/>
      <c r="C7" s="45"/>
      <c r="D7" s="45"/>
      <c r="E7" s="45"/>
      <c r="F7" s="45"/>
      <c r="G7" s="45"/>
      <c r="H7" s="9"/>
      <c r="I7" s="9"/>
      <c r="J7" s="9"/>
      <c r="K7" s="9"/>
      <c r="L7" s="9"/>
    </row>
    <row r="8" spans="2:3" ht="12.75">
      <c r="B8" s="6" t="s">
        <v>5</v>
      </c>
      <c r="C8" s="15"/>
    </row>
    <row r="9" ht="12.75">
      <c r="B9" s="7" t="s">
        <v>266</v>
      </c>
    </row>
    <row r="10" spans="4:7" ht="12.75">
      <c r="D10" s="18"/>
      <c r="E10" s="15"/>
      <c r="F10" s="18"/>
      <c r="G10" s="15"/>
    </row>
    <row r="11" ht="20.25">
      <c r="B11" s="10" t="s">
        <v>1</v>
      </c>
    </row>
  </sheetData>
  <sheetProtection/>
  <mergeCells count="5">
    <mergeCell ref="B2:G2"/>
    <mergeCell ref="B4:B6"/>
    <mergeCell ref="C4:D4"/>
    <mergeCell ref="E4:F4"/>
    <mergeCell ref="G4:G5"/>
  </mergeCells>
  <hyperlinks>
    <hyperlink ref="B11" location="Contents!A1" display="Contents"/>
  </hyperlinks>
  <printOptions/>
  <pageMargins left="0.75" right="0.75" top="0.27" bottom="0.17" header="0.27" footer="0.2"/>
  <pageSetup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</sheetPr>
  <dimension ref="B2:K13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0.7109375" style="0" customWidth="1"/>
    <col min="11" max="11" width="13.7109375" style="0" customWidth="1"/>
  </cols>
  <sheetData>
    <row r="2" spans="2:11" ht="18" customHeight="1">
      <c r="B2" s="511" t="s">
        <v>267</v>
      </c>
      <c r="C2" s="511"/>
      <c r="D2" s="511"/>
      <c r="E2" s="511"/>
      <c r="F2" s="511"/>
      <c r="G2" s="511"/>
      <c r="H2" s="511"/>
      <c r="I2" s="511"/>
      <c r="J2" s="9"/>
      <c r="K2" s="9"/>
    </row>
    <row r="4" spans="2:9" ht="15" customHeight="1">
      <c r="B4" s="587" t="s">
        <v>44</v>
      </c>
      <c r="C4" s="587" t="s">
        <v>6</v>
      </c>
      <c r="D4" s="587"/>
      <c r="E4" s="587" t="s">
        <v>7</v>
      </c>
      <c r="F4" s="587"/>
      <c r="G4" s="587" t="s">
        <v>124</v>
      </c>
      <c r="H4" s="587"/>
      <c r="I4" s="587" t="s">
        <v>4</v>
      </c>
    </row>
    <row r="5" spans="2:9" ht="15" customHeight="1">
      <c r="B5" s="587"/>
      <c r="C5" s="136" t="s">
        <v>102</v>
      </c>
      <c r="D5" s="136" t="s">
        <v>3</v>
      </c>
      <c r="E5" s="136" t="s">
        <v>102</v>
      </c>
      <c r="F5" s="136" t="s">
        <v>3</v>
      </c>
      <c r="G5" s="136" t="s">
        <v>102</v>
      </c>
      <c r="H5" s="136" t="s">
        <v>3</v>
      </c>
      <c r="I5" s="587"/>
    </row>
    <row r="6" spans="2:9" ht="12.75" customHeight="1">
      <c r="B6" s="587"/>
      <c r="C6" s="137">
        <v>4</v>
      </c>
      <c r="D6" s="180">
        <f>C6/I6</f>
        <v>0.26666666666666666</v>
      </c>
      <c r="E6" s="138">
        <v>8</v>
      </c>
      <c r="F6" s="180">
        <f>E6/I6</f>
        <v>0.5333333333333333</v>
      </c>
      <c r="G6" s="139">
        <v>3</v>
      </c>
      <c r="H6" s="180">
        <f>G6/I6</f>
        <v>0.2</v>
      </c>
      <c r="I6" s="139">
        <f>SUM(C6,E6,G6)</f>
        <v>15</v>
      </c>
    </row>
    <row r="8" spans="2:5" ht="15.75">
      <c r="B8" s="6" t="s">
        <v>5</v>
      </c>
      <c r="C8" s="14"/>
      <c r="D8" s="17"/>
      <c r="E8" s="19"/>
    </row>
    <row r="9" spans="2:5" s="16" customFormat="1" ht="12.75">
      <c r="B9" s="7" t="s">
        <v>266</v>
      </c>
      <c r="C9" s="14"/>
      <c r="D9" s="18"/>
      <c r="E9" s="14"/>
    </row>
    <row r="10" spans="2:11" s="16" customFormat="1" ht="12.75">
      <c r="B10"/>
      <c r="C10"/>
      <c r="D10" s="18"/>
      <c r="E10" s="14"/>
      <c r="F10" s="18"/>
      <c r="G10" s="15"/>
      <c r="H10" s="18"/>
      <c r="I10" s="14"/>
      <c r="J10" s="18"/>
      <c r="K10" s="14"/>
    </row>
    <row r="11" spans="2:11" s="16" customFormat="1" ht="20.25">
      <c r="B11" s="10" t="s">
        <v>1</v>
      </c>
      <c r="C11"/>
      <c r="D11" s="18"/>
      <c r="E11" s="14"/>
      <c r="F11" s="18"/>
      <c r="G11" s="15"/>
      <c r="H11" s="18"/>
      <c r="I11" s="14"/>
      <c r="J11" s="18"/>
      <c r="K11" s="14"/>
    </row>
    <row r="12" spans="2:11" s="16" customFormat="1" ht="12.75">
      <c r="B12"/>
      <c r="C12"/>
      <c r="D12" s="18"/>
      <c r="E12" s="15"/>
      <c r="F12" s="18"/>
      <c r="G12" s="15"/>
      <c r="H12" s="18"/>
      <c r="I12" s="15"/>
      <c r="J12" s="18"/>
      <c r="K12" s="15"/>
    </row>
    <row r="13" spans="9:11" ht="12.75">
      <c r="I13" s="16"/>
      <c r="J13" s="16"/>
      <c r="K13" s="16"/>
    </row>
  </sheetData>
  <sheetProtection/>
  <mergeCells count="6">
    <mergeCell ref="B2:I2"/>
    <mergeCell ref="B4:B6"/>
    <mergeCell ref="C4:D4"/>
    <mergeCell ref="E4:F4"/>
    <mergeCell ref="G4:H4"/>
    <mergeCell ref="I4:I5"/>
  </mergeCells>
  <hyperlinks>
    <hyperlink ref="B11" location="Contents!A1" display="Contents"/>
  </hyperlinks>
  <printOptions/>
  <pageMargins left="0.17" right="0.19" top="0.3" bottom="0.3" header="0.31" footer="0.2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61"/>
  </sheetPr>
  <dimension ref="B2:I11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3.28125" style="0" customWidth="1"/>
  </cols>
  <sheetData>
    <row r="2" spans="2:9" ht="18" customHeight="1">
      <c r="B2" s="511" t="s">
        <v>268</v>
      </c>
      <c r="C2" s="511"/>
      <c r="D2" s="511"/>
      <c r="E2" s="511"/>
      <c r="F2" s="511"/>
      <c r="G2" s="511"/>
      <c r="H2" s="511"/>
      <c r="I2" s="511"/>
    </row>
    <row r="3" spans="2:7" ht="12.75" customHeight="1">
      <c r="B3" s="45"/>
      <c r="C3" s="45"/>
      <c r="D3" s="45"/>
      <c r="E3" s="45"/>
      <c r="F3" s="45"/>
      <c r="G3" s="45"/>
    </row>
    <row r="4" spans="2:9" ht="15" customHeight="1">
      <c r="B4" s="586" t="s">
        <v>44</v>
      </c>
      <c r="C4" s="587" t="s">
        <v>152</v>
      </c>
      <c r="D4" s="587"/>
      <c r="E4" s="587" t="s">
        <v>164</v>
      </c>
      <c r="F4" s="587"/>
      <c r="G4" s="587" t="s">
        <v>124</v>
      </c>
      <c r="H4" s="587"/>
      <c r="I4" s="587" t="s">
        <v>4</v>
      </c>
    </row>
    <row r="5" spans="2:9" ht="15" customHeight="1">
      <c r="B5" s="586"/>
      <c r="C5" s="140" t="s">
        <v>102</v>
      </c>
      <c r="D5" s="140" t="s">
        <v>3</v>
      </c>
      <c r="E5" s="140" t="s">
        <v>102</v>
      </c>
      <c r="F5" s="140" t="s">
        <v>3</v>
      </c>
      <c r="G5" s="140" t="s">
        <v>102</v>
      </c>
      <c r="H5" s="140" t="s">
        <v>3</v>
      </c>
      <c r="I5" s="587"/>
    </row>
    <row r="6" spans="2:9" ht="12.75">
      <c r="B6" s="586"/>
      <c r="C6" s="97">
        <v>8</v>
      </c>
      <c r="D6" s="182">
        <f>C6/I6</f>
        <v>0.5333333333333333</v>
      </c>
      <c r="E6" s="97">
        <v>4</v>
      </c>
      <c r="F6" s="182">
        <f>E6/I6</f>
        <v>0.26666666666666666</v>
      </c>
      <c r="G6" s="97">
        <v>3</v>
      </c>
      <c r="H6" s="182">
        <f>G6/I6</f>
        <v>0.2</v>
      </c>
      <c r="I6" s="97">
        <f>SUM(C6,E6,G6)</f>
        <v>15</v>
      </c>
    </row>
    <row r="7" spans="2:7" ht="12.75" customHeight="1">
      <c r="B7" s="45"/>
      <c r="C7" s="45"/>
      <c r="D7" s="45"/>
      <c r="E7" s="45"/>
      <c r="F7" s="45"/>
      <c r="G7" s="45"/>
    </row>
    <row r="8" spans="2:7" s="16" customFormat="1" ht="12.75">
      <c r="B8" s="6" t="s">
        <v>5</v>
      </c>
      <c r="C8" s="14"/>
      <c r="D8" s="18"/>
      <c r="E8" s="14"/>
      <c r="F8" s="18"/>
      <c r="G8" s="14"/>
    </row>
    <row r="9" spans="2:7" s="16" customFormat="1" ht="12.75">
      <c r="B9" s="7" t="s">
        <v>266</v>
      </c>
      <c r="C9" s="14"/>
      <c r="D9" s="18"/>
      <c r="E9" s="14"/>
      <c r="F9" s="18"/>
      <c r="G9" s="15"/>
    </row>
    <row r="11" ht="20.25">
      <c r="B11" s="10" t="s">
        <v>1</v>
      </c>
    </row>
  </sheetData>
  <sheetProtection/>
  <mergeCells count="6">
    <mergeCell ref="B4:B6"/>
    <mergeCell ref="C4:D4"/>
    <mergeCell ref="G4:H4"/>
    <mergeCell ref="I4:I5"/>
    <mergeCell ref="E4:F4"/>
    <mergeCell ref="B2:I2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1"/>
  </sheetPr>
  <dimension ref="B2:K11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21.57421875" style="0" customWidth="1"/>
    <col min="3" max="9" width="17.28125" style="0" customWidth="1"/>
    <col min="10" max="10" width="13.421875" style="0" customWidth="1"/>
    <col min="11" max="11" width="13.28125" style="0" customWidth="1"/>
  </cols>
  <sheetData>
    <row r="2" spans="2:11" ht="18" customHeight="1">
      <c r="B2" s="511" t="s">
        <v>269</v>
      </c>
      <c r="C2" s="511"/>
      <c r="D2" s="511"/>
      <c r="E2" s="511"/>
      <c r="F2" s="511"/>
      <c r="G2" s="511"/>
      <c r="H2" s="511"/>
      <c r="I2" s="511"/>
      <c r="J2" s="511"/>
      <c r="K2" s="511"/>
    </row>
    <row r="4" spans="2:11" ht="15" customHeight="1">
      <c r="B4" s="586" t="s">
        <v>165</v>
      </c>
      <c r="C4" s="587" t="s">
        <v>156</v>
      </c>
      <c r="D4" s="587"/>
      <c r="E4" s="587" t="s">
        <v>157</v>
      </c>
      <c r="F4" s="587"/>
      <c r="G4" s="587" t="s">
        <v>45</v>
      </c>
      <c r="H4" s="587"/>
      <c r="I4" s="587" t="s">
        <v>47</v>
      </c>
      <c r="J4" s="587"/>
      <c r="K4" s="587" t="s">
        <v>4</v>
      </c>
    </row>
    <row r="5" spans="2:11" ht="15" customHeight="1">
      <c r="B5" s="586"/>
      <c r="C5" s="136" t="s">
        <v>102</v>
      </c>
      <c r="D5" s="136" t="s">
        <v>3</v>
      </c>
      <c r="E5" s="136" t="s">
        <v>102</v>
      </c>
      <c r="F5" s="136" t="s">
        <v>3</v>
      </c>
      <c r="G5" s="197" t="s">
        <v>102</v>
      </c>
      <c r="H5" s="197" t="s">
        <v>3</v>
      </c>
      <c r="I5" s="136" t="s">
        <v>102</v>
      </c>
      <c r="J5" s="136" t="s">
        <v>3</v>
      </c>
      <c r="K5" s="587"/>
    </row>
    <row r="6" spans="2:11" ht="15" customHeight="1">
      <c r="B6" s="586"/>
      <c r="C6" s="138">
        <v>4</v>
      </c>
      <c r="D6" s="180">
        <f>C6/K6</f>
        <v>0.26666666666666666</v>
      </c>
      <c r="E6" s="138">
        <v>5</v>
      </c>
      <c r="F6" s="180">
        <f>E6/K6</f>
        <v>0.3333333333333333</v>
      </c>
      <c r="G6" s="138">
        <v>0</v>
      </c>
      <c r="H6" s="180">
        <f>G6/K6</f>
        <v>0</v>
      </c>
      <c r="I6" s="138">
        <v>6</v>
      </c>
      <c r="J6" s="180">
        <f>I6/K6</f>
        <v>0.4</v>
      </c>
      <c r="K6" s="138">
        <f>SUM(C6,E6,G6,I6)</f>
        <v>15</v>
      </c>
    </row>
    <row r="8" s="16" customFormat="1" ht="12.75">
      <c r="B8" s="6" t="s">
        <v>5</v>
      </c>
    </row>
    <row r="9" s="16" customFormat="1" ht="12.75">
      <c r="B9" s="7" t="s">
        <v>266</v>
      </c>
    </row>
    <row r="11" ht="20.25">
      <c r="B11" s="10" t="s">
        <v>1</v>
      </c>
    </row>
  </sheetData>
  <sheetProtection/>
  <mergeCells count="7">
    <mergeCell ref="B2:K2"/>
    <mergeCell ref="B4:B6"/>
    <mergeCell ref="C4:D4"/>
    <mergeCell ref="E4:F4"/>
    <mergeCell ref="I4:J4"/>
    <mergeCell ref="K4:K5"/>
    <mergeCell ref="G4:H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BP73"/>
  <sheetViews>
    <sheetView showGridLines="0" zoomScalePageLayoutView="0" workbookViewId="0" topLeftCell="A37">
      <selection activeCell="G73" sqref="G73"/>
    </sheetView>
  </sheetViews>
  <sheetFormatPr defaultColWidth="17.7109375" defaultRowHeight="12.75"/>
  <cols>
    <col min="1" max="42" width="17.28125" style="0" customWidth="1"/>
    <col min="43" max="43" width="17.28125" style="64" customWidth="1"/>
    <col min="44" max="44" width="17.28125" style="0" customWidth="1"/>
    <col min="45" max="45" width="17.28125" style="64" customWidth="1"/>
    <col min="46" max="64" width="17.28125" style="0" customWidth="1"/>
  </cols>
  <sheetData>
    <row r="2" spans="2:9" ht="18">
      <c r="B2" s="521" t="s">
        <v>230</v>
      </c>
      <c r="C2" s="521"/>
      <c r="D2" s="521"/>
      <c r="E2" s="521"/>
      <c r="F2" s="521"/>
      <c r="G2" s="521"/>
      <c r="H2" s="521"/>
      <c r="I2" s="521"/>
    </row>
    <row r="4" spans="2:48" ht="15">
      <c r="B4" s="524" t="s">
        <v>115</v>
      </c>
      <c r="C4" s="523" t="s">
        <v>6</v>
      </c>
      <c r="D4" s="523"/>
      <c r="E4" s="524" t="s">
        <v>124</v>
      </c>
      <c r="F4" s="524"/>
      <c r="G4" s="523" t="s">
        <v>7</v>
      </c>
      <c r="H4" s="523"/>
      <c r="I4" s="524" t="s">
        <v>4</v>
      </c>
      <c r="AQ4"/>
      <c r="AS4"/>
      <c r="AT4" s="64"/>
      <c r="AV4" s="64"/>
    </row>
    <row r="5" spans="2:48" ht="15">
      <c r="B5" s="524"/>
      <c r="C5" s="87" t="s">
        <v>102</v>
      </c>
      <c r="D5" s="87" t="s">
        <v>3</v>
      </c>
      <c r="E5" s="88" t="s">
        <v>102</v>
      </c>
      <c r="F5" s="87" t="s">
        <v>3</v>
      </c>
      <c r="G5" s="87" t="s">
        <v>102</v>
      </c>
      <c r="H5" s="87" t="s">
        <v>3</v>
      </c>
      <c r="I5" s="524"/>
      <c r="K5" s="7"/>
      <c r="L5" s="7"/>
      <c r="M5" s="7"/>
      <c r="N5" s="7"/>
      <c r="O5" s="7"/>
      <c r="AQ5"/>
      <c r="AS5"/>
      <c r="AT5" s="64"/>
      <c r="AV5" s="64"/>
    </row>
    <row r="6" spans="2:48" ht="12.75">
      <c r="B6" s="84" t="s">
        <v>184</v>
      </c>
      <c r="C6" s="107">
        <v>4</v>
      </c>
      <c r="D6" s="146">
        <f>C6/I6</f>
        <v>0.23529411764705882</v>
      </c>
      <c r="E6" s="107">
        <v>4</v>
      </c>
      <c r="F6" s="146">
        <f>E6/I6</f>
        <v>0.23529411764705882</v>
      </c>
      <c r="G6" s="107">
        <v>9</v>
      </c>
      <c r="H6" s="146">
        <f>G6/I6</f>
        <v>0.5294117647058824</v>
      </c>
      <c r="I6" s="77">
        <f>SUM(G6,E6,C6)</f>
        <v>17</v>
      </c>
      <c r="K6" s="7"/>
      <c r="L6" s="7"/>
      <c r="M6" s="7"/>
      <c r="N6" s="7"/>
      <c r="O6" s="7"/>
      <c r="AQ6"/>
      <c r="AS6"/>
      <c r="AT6" s="64"/>
      <c r="AV6" s="64"/>
    </row>
    <row r="7" spans="2:48" ht="12.75">
      <c r="B7" s="84" t="s">
        <v>185</v>
      </c>
      <c r="C7" s="107">
        <v>229</v>
      </c>
      <c r="D7" s="146">
        <f aca="true" t="shared" si="0" ref="D7:D29">C7/I7</f>
        <v>0.19456244689889549</v>
      </c>
      <c r="E7" s="107">
        <v>156</v>
      </c>
      <c r="F7" s="146">
        <f aca="true" t="shared" si="1" ref="F7:F29">E7/I7</f>
        <v>0.13254035683942225</v>
      </c>
      <c r="G7" s="107">
        <v>792</v>
      </c>
      <c r="H7" s="146">
        <f aca="true" t="shared" si="2" ref="H7:H29">G7/I7</f>
        <v>0.6728971962616822</v>
      </c>
      <c r="I7" s="77">
        <f aca="true" t="shared" si="3" ref="I7:I29">SUM(G7,E7,C7)</f>
        <v>1177</v>
      </c>
      <c r="K7" s="7"/>
      <c r="L7" s="7"/>
      <c r="M7" s="7"/>
      <c r="N7" s="7"/>
      <c r="O7" s="7"/>
      <c r="AQ7"/>
      <c r="AS7"/>
      <c r="AT7" s="64"/>
      <c r="AV7" s="64"/>
    </row>
    <row r="8" spans="2:48" ht="12.75">
      <c r="B8" s="84" t="s">
        <v>186</v>
      </c>
      <c r="C8" s="107">
        <v>18</v>
      </c>
      <c r="D8" s="146">
        <f t="shared" si="0"/>
        <v>0.10112359550561797</v>
      </c>
      <c r="E8" s="107">
        <v>19</v>
      </c>
      <c r="F8" s="146">
        <f t="shared" si="1"/>
        <v>0.10674157303370786</v>
      </c>
      <c r="G8" s="107">
        <v>141</v>
      </c>
      <c r="H8" s="146">
        <f t="shared" si="2"/>
        <v>0.7921348314606742</v>
      </c>
      <c r="I8" s="77">
        <f t="shared" si="3"/>
        <v>178</v>
      </c>
      <c r="K8" s="7"/>
      <c r="L8" s="7"/>
      <c r="M8" s="7"/>
      <c r="N8" s="7"/>
      <c r="O8" s="7"/>
      <c r="AQ8"/>
      <c r="AS8"/>
      <c r="AT8" s="64"/>
      <c r="AV8" s="64"/>
    </row>
    <row r="9" spans="2:48" ht="12.75">
      <c r="B9" s="84" t="s">
        <v>187</v>
      </c>
      <c r="C9" s="107">
        <v>114</v>
      </c>
      <c r="D9" s="146">
        <f t="shared" si="0"/>
        <v>0.20727272727272728</v>
      </c>
      <c r="E9" s="107">
        <v>61</v>
      </c>
      <c r="F9" s="146">
        <f t="shared" si="1"/>
        <v>0.11090909090909092</v>
      </c>
      <c r="G9" s="107">
        <v>375</v>
      </c>
      <c r="H9" s="146">
        <f t="shared" si="2"/>
        <v>0.6818181818181818</v>
      </c>
      <c r="I9" s="77">
        <f t="shared" si="3"/>
        <v>550</v>
      </c>
      <c r="K9" s="7"/>
      <c r="L9" s="7"/>
      <c r="M9" s="7"/>
      <c r="N9" s="7"/>
      <c r="O9" s="7"/>
      <c r="AQ9"/>
      <c r="AS9"/>
      <c r="AT9" s="64"/>
      <c r="AV9" s="64"/>
    </row>
    <row r="10" spans="2:48" ht="12.75">
      <c r="B10" s="84" t="s">
        <v>188</v>
      </c>
      <c r="C10" s="107">
        <v>45</v>
      </c>
      <c r="D10" s="146">
        <f t="shared" si="0"/>
        <v>0.18907563025210083</v>
      </c>
      <c r="E10" s="107">
        <v>24</v>
      </c>
      <c r="F10" s="146">
        <f t="shared" si="1"/>
        <v>0.10084033613445378</v>
      </c>
      <c r="G10" s="107">
        <v>169</v>
      </c>
      <c r="H10" s="146">
        <f t="shared" si="2"/>
        <v>0.7100840336134454</v>
      </c>
      <c r="I10" s="77">
        <f t="shared" si="3"/>
        <v>238</v>
      </c>
      <c r="K10" s="7"/>
      <c r="L10" s="7"/>
      <c r="M10" s="7"/>
      <c r="N10" s="7"/>
      <c r="O10" s="7"/>
      <c r="AQ10"/>
      <c r="AS10"/>
      <c r="AT10" s="64"/>
      <c r="AV10" s="64"/>
    </row>
    <row r="11" spans="2:48" ht="12.75">
      <c r="B11" s="84" t="s">
        <v>189</v>
      </c>
      <c r="C11" s="107">
        <v>24</v>
      </c>
      <c r="D11" s="146">
        <f t="shared" si="0"/>
        <v>0.14035087719298245</v>
      </c>
      <c r="E11" s="107">
        <v>16</v>
      </c>
      <c r="F11" s="146">
        <f t="shared" si="1"/>
        <v>0.0935672514619883</v>
      </c>
      <c r="G11" s="107">
        <v>131</v>
      </c>
      <c r="H11" s="146">
        <f t="shared" si="2"/>
        <v>0.7660818713450293</v>
      </c>
      <c r="I11" s="77">
        <f t="shared" si="3"/>
        <v>171</v>
      </c>
      <c r="K11" s="7"/>
      <c r="L11" s="7"/>
      <c r="M11" s="7"/>
      <c r="N11" s="7"/>
      <c r="O11" s="7"/>
      <c r="AQ11"/>
      <c r="AS11"/>
      <c r="AT11" s="64"/>
      <c r="AV11" s="64"/>
    </row>
    <row r="12" spans="2:48" ht="12.75">
      <c r="B12" s="84" t="s">
        <v>190</v>
      </c>
      <c r="C12" s="428">
        <v>30</v>
      </c>
      <c r="D12" s="146">
        <f t="shared" si="0"/>
        <v>0.136986301369863</v>
      </c>
      <c r="E12" s="428">
        <v>30</v>
      </c>
      <c r="F12" s="146">
        <f t="shared" si="1"/>
        <v>0.136986301369863</v>
      </c>
      <c r="G12" s="428">
        <v>159</v>
      </c>
      <c r="H12" s="146">
        <f t="shared" si="2"/>
        <v>0.726027397260274</v>
      </c>
      <c r="I12" s="77">
        <f t="shared" si="3"/>
        <v>219</v>
      </c>
      <c r="K12" s="7"/>
      <c r="L12" s="7"/>
      <c r="M12" s="7"/>
      <c r="N12" s="7"/>
      <c r="O12" s="7"/>
      <c r="AQ12"/>
      <c r="AS12"/>
      <c r="AT12" s="64"/>
      <c r="AV12" s="64"/>
    </row>
    <row r="13" spans="2:48" ht="12.75" customHeight="1">
      <c r="B13" s="84" t="s">
        <v>191</v>
      </c>
      <c r="C13" s="107">
        <v>6</v>
      </c>
      <c r="D13" s="146">
        <f t="shared" si="0"/>
        <v>0.1</v>
      </c>
      <c r="E13" s="107">
        <v>5</v>
      </c>
      <c r="F13" s="146">
        <f t="shared" si="1"/>
        <v>0.08333333333333333</v>
      </c>
      <c r="G13" s="107">
        <v>49</v>
      </c>
      <c r="H13" s="146">
        <f t="shared" si="2"/>
        <v>0.8166666666666667</v>
      </c>
      <c r="I13" s="77">
        <f t="shared" si="3"/>
        <v>60</v>
      </c>
      <c r="J13" s="39"/>
      <c r="K13" s="427"/>
      <c r="L13" s="427"/>
      <c r="M13" s="427"/>
      <c r="N13" s="427"/>
      <c r="O13" s="427"/>
      <c r="P13" s="39"/>
      <c r="Q13" s="39"/>
      <c r="R13" s="39"/>
      <c r="S13" s="39"/>
      <c r="T13" s="39"/>
      <c r="AQ13"/>
      <c r="AS13"/>
      <c r="AT13" s="64"/>
      <c r="AV13" s="64"/>
    </row>
    <row r="14" spans="2:48" ht="12.75">
      <c r="B14" s="84" t="s">
        <v>113</v>
      </c>
      <c r="C14" s="107">
        <v>36</v>
      </c>
      <c r="D14" s="146">
        <f t="shared" si="0"/>
        <v>0.2706766917293233</v>
      </c>
      <c r="E14" s="107">
        <v>23</v>
      </c>
      <c r="F14" s="146">
        <f t="shared" si="1"/>
        <v>0.17293233082706766</v>
      </c>
      <c r="G14" s="107">
        <v>74</v>
      </c>
      <c r="H14" s="146">
        <f t="shared" si="2"/>
        <v>0.556390977443609</v>
      </c>
      <c r="I14" s="77">
        <f t="shared" si="3"/>
        <v>133</v>
      </c>
      <c r="K14" s="7"/>
      <c r="L14" s="7"/>
      <c r="M14" s="7"/>
      <c r="N14" s="7"/>
      <c r="O14" s="7"/>
      <c r="AQ14"/>
      <c r="AS14"/>
      <c r="AT14" s="64"/>
      <c r="AV14" s="64"/>
    </row>
    <row r="15" spans="2:48" ht="12.75">
      <c r="B15" s="84" t="s">
        <v>192</v>
      </c>
      <c r="C15" s="107">
        <v>12</v>
      </c>
      <c r="D15" s="146">
        <f t="shared" si="0"/>
        <v>0.1</v>
      </c>
      <c r="E15" s="107">
        <v>5</v>
      </c>
      <c r="F15" s="146">
        <f t="shared" si="1"/>
        <v>0.041666666666666664</v>
      </c>
      <c r="G15" s="107">
        <v>103</v>
      </c>
      <c r="H15" s="146">
        <f t="shared" si="2"/>
        <v>0.8583333333333333</v>
      </c>
      <c r="I15" s="77">
        <f t="shared" si="3"/>
        <v>120</v>
      </c>
      <c r="K15" s="7"/>
      <c r="L15" s="7"/>
      <c r="M15" s="7"/>
      <c r="N15" s="7"/>
      <c r="O15" s="7"/>
      <c r="AQ15"/>
      <c r="AS15"/>
      <c r="AT15" s="64"/>
      <c r="AV15" s="64"/>
    </row>
    <row r="16" spans="2:48" ht="12.75">
      <c r="B16" s="84" t="s">
        <v>193</v>
      </c>
      <c r="C16" s="107">
        <v>4</v>
      </c>
      <c r="D16" s="146">
        <f t="shared" si="0"/>
        <v>0.06153846153846154</v>
      </c>
      <c r="E16" s="107">
        <v>4</v>
      </c>
      <c r="F16" s="146">
        <f t="shared" si="1"/>
        <v>0.06153846153846154</v>
      </c>
      <c r="G16" s="107">
        <v>57</v>
      </c>
      <c r="H16" s="146">
        <f t="shared" si="2"/>
        <v>0.8769230769230769</v>
      </c>
      <c r="I16" s="77">
        <f t="shared" si="3"/>
        <v>65</v>
      </c>
      <c r="K16" s="7"/>
      <c r="L16" s="7"/>
      <c r="M16" s="7"/>
      <c r="N16" s="7"/>
      <c r="O16" s="7"/>
      <c r="AQ16"/>
      <c r="AS16"/>
      <c r="AT16" s="64"/>
      <c r="AV16" s="64"/>
    </row>
    <row r="17" spans="2:48" ht="12.75">
      <c r="B17" s="84" t="s">
        <v>194</v>
      </c>
      <c r="C17" s="107">
        <v>33</v>
      </c>
      <c r="D17" s="146">
        <f t="shared" si="0"/>
        <v>0.15492957746478872</v>
      </c>
      <c r="E17" s="107">
        <v>18</v>
      </c>
      <c r="F17" s="146">
        <f t="shared" si="1"/>
        <v>0.08450704225352113</v>
      </c>
      <c r="G17" s="107">
        <v>162</v>
      </c>
      <c r="H17" s="146">
        <f t="shared" si="2"/>
        <v>0.7605633802816901</v>
      </c>
      <c r="I17" s="77">
        <f t="shared" si="3"/>
        <v>213</v>
      </c>
      <c r="K17" s="7"/>
      <c r="L17" s="7"/>
      <c r="M17" s="7"/>
      <c r="N17" s="7"/>
      <c r="O17" s="7"/>
      <c r="AQ17"/>
      <c r="AS17"/>
      <c r="AT17" s="64"/>
      <c r="AV17" s="64"/>
    </row>
    <row r="18" spans="2:48" ht="12.75">
      <c r="B18" s="84" t="s">
        <v>195</v>
      </c>
      <c r="C18" s="107">
        <v>6</v>
      </c>
      <c r="D18" s="146">
        <f t="shared" si="0"/>
        <v>0.06896551724137931</v>
      </c>
      <c r="E18" s="107">
        <v>11</v>
      </c>
      <c r="F18" s="146">
        <f t="shared" si="1"/>
        <v>0.12643678160919541</v>
      </c>
      <c r="G18" s="107">
        <v>70</v>
      </c>
      <c r="H18" s="146">
        <f t="shared" si="2"/>
        <v>0.8045977011494253</v>
      </c>
      <c r="I18" s="77">
        <f t="shared" si="3"/>
        <v>87</v>
      </c>
      <c r="K18" s="7"/>
      <c r="L18" s="7"/>
      <c r="M18" s="7"/>
      <c r="N18" s="7"/>
      <c r="O18" s="7"/>
      <c r="AQ18"/>
      <c r="AS18"/>
      <c r="AT18" s="64"/>
      <c r="AV18" s="64"/>
    </row>
    <row r="19" spans="2:48" ht="12.75">
      <c r="B19" s="84" t="s">
        <v>196</v>
      </c>
      <c r="C19" s="107">
        <v>9</v>
      </c>
      <c r="D19" s="146">
        <f t="shared" si="0"/>
        <v>0.1836734693877551</v>
      </c>
      <c r="E19" s="107">
        <v>5</v>
      </c>
      <c r="F19" s="146">
        <f t="shared" si="1"/>
        <v>0.10204081632653061</v>
      </c>
      <c r="G19" s="107">
        <v>35</v>
      </c>
      <c r="H19" s="146">
        <f t="shared" si="2"/>
        <v>0.7142857142857143</v>
      </c>
      <c r="I19" s="77">
        <f t="shared" si="3"/>
        <v>49</v>
      </c>
      <c r="K19" s="7"/>
      <c r="L19" s="7"/>
      <c r="M19" s="7"/>
      <c r="N19" s="7"/>
      <c r="O19" s="7"/>
      <c r="AQ19"/>
      <c r="AS19"/>
      <c r="AT19" s="64"/>
      <c r="AV19" s="64"/>
    </row>
    <row r="20" spans="2:48" ht="12.75">
      <c r="B20" s="84" t="s">
        <v>197</v>
      </c>
      <c r="C20" s="107">
        <v>71</v>
      </c>
      <c r="D20" s="146">
        <f t="shared" si="0"/>
        <v>0.2784313725490196</v>
      </c>
      <c r="E20" s="107">
        <v>29</v>
      </c>
      <c r="F20" s="146">
        <f t="shared" si="1"/>
        <v>0.11372549019607843</v>
      </c>
      <c r="G20" s="107">
        <v>155</v>
      </c>
      <c r="H20" s="146">
        <f t="shared" si="2"/>
        <v>0.6078431372549019</v>
      </c>
      <c r="I20" s="77">
        <f t="shared" si="3"/>
        <v>255</v>
      </c>
      <c r="K20" s="7"/>
      <c r="L20" s="7"/>
      <c r="M20" s="7"/>
      <c r="N20" s="7"/>
      <c r="O20" s="7"/>
      <c r="AQ20"/>
      <c r="AS20"/>
      <c r="AT20" s="64"/>
      <c r="AV20" s="64"/>
    </row>
    <row r="21" spans="2:48" ht="12.75">
      <c r="B21" s="84" t="s">
        <v>198</v>
      </c>
      <c r="C21" s="107">
        <v>21</v>
      </c>
      <c r="D21" s="146">
        <f t="shared" si="0"/>
        <v>0.2079207920792079</v>
      </c>
      <c r="E21" s="107">
        <v>9</v>
      </c>
      <c r="F21" s="146">
        <f t="shared" si="1"/>
        <v>0.0891089108910891</v>
      </c>
      <c r="G21" s="107">
        <v>71</v>
      </c>
      <c r="H21" s="146">
        <f t="shared" si="2"/>
        <v>0.7029702970297029</v>
      </c>
      <c r="I21" s="77">
        <f t="shared" si="3"/>
        <v>101</v>
      </c>
      <c r="K21" s="7"/>
      <c r="L21" s="7"/>
      <c r="M21" s="7"/>
      <c r="N21" s="7"/>
      <c r="O21" s="7"/>
      <c r="AQ21"/>
      <c r="AS21"/>
      <c r="AT21" s="64"/>
      <c r="AV21" s="64"/>
    </row>
    <row r="22" spans="2:48" ht="12.75">
      <c r="B22" s="84" t="s">
        <v>199</v>
      </c>
      <c r="C22" s="107">
        <v>1</v>
      </c>
      <c r="D22" s="146">
        <f t="shared" si="0"/>
        <v>0.0625</v>
      </c>
      <c r="E22" s="107">
        <v>5</v>
      </c>
      <c r="F22" s="146">
        <f t="shared" si="1"/>
        <v>0.3125</v>
      </c>
      <c r="G22" s="107">
        <v>10</v>
      </c>
      <c r="H22" s="146">
        <f t="shared" si="2"/>
        <v>0.625</v>
      </c>
      <c r="I22" s="77">
        <f t="shared" si="3"/>
        <v>16</v>
      </c>
      <c r="K22" s="7"/>
      <c r="L22" s="7"/>
      <c r="M22" s="7"/>
      <c r="N22" s="7"/>
      <c r="O22" s="7"/>
      <c r="AQ22"/>
      <c r="AS22"/>
      <c r="AT22" s="64"/>
      <c r="AV22" s="64"/>
    </row>
    <row r="23" spans="2:48" ht="12.75">
      <c r="B23" s="84" t="s">
        <v>200</v>
      </c>
      <c r="C23" s="107">
        <v>102</v>
      </c>
      <c r="D23" s="146">
        <f t="shared" si="0"/>
        <v>0.1691542288557214</v>
      </c>
      <c r="E23" s="107">
        <v>78</v>
      </c>
      <c r="F23" s="146">
        <f t="shared" si="1"/>
        <v>0.12935323383084577</v>
      </c>
      <c r="G23" s="107">
        <v>423</v>
      </c>
      <c r="H23" s="146">
        <f t="shared" si="2"/>
        <v>0.7014925373134329</v>
      </c>
      <c r="I23" s="77">
        <f t="shared" si="3"/>
        <v>603</v>
      </c>
      <c r="K23" s="7"/>
      <c r="L23" s="7"/>
      <c r="M23" s="7"/>
      <c r="N23" s="7"/>
      <c r="O23" s="7"/>
      <c r="AQ23"/>
      <c r="AS23"/>
      <c r="AT23" s="64"/>
      <c r="AV23" s="64"/>
    </row>
    <row r="24" spans="2:48" ht="12.75">
      <c r="B24" s="84" t="s">
        <v>201</v>
      </c>
      <c r="C24" s="107">
        <v>3</v>
      </c>
      <c r="D24" s="146">
        <f t="shared" si="0"/>
        <v>0.0967741935483871</v>
      </c>
      <c r="E24" s="107">
        <v>3</v>
      </c>
      <c r="F24" s="146">
        <f t="shared" si="1"/>
        <v>0.0967741935483871</v>
      </c>
      <c r="G24" s="107">
        <v>25</v>
      </c>
      <c r="H24" s="146">
        <f t="shared" si="2"/>
        <v>0.8064516129032258</v>
      </c>
      <c r="I24" s="77">
        <f t="shared" si="3"/>
        <v>31</v>
      </c>
      <c r="K24" s="7"/>
      <c r="L24" s="7"/>
      <c r="M24" s="7"/>
      <c r="N24" s="7"/>
      <c r="O24" s="7"/>
      <c r="AQ24"/>
      <c r="AS24"/>
      <c r="AT24" s="64"/>
      <c r="AV24" s="64"/>
    </row>
    <row r="25" spans="2:48" ht="12.75">
      <c r="B25" s="84" t="s">
        <v>202</v>
      </c>
      <c r="C25" s="107">
        <v>257</v>
      </c>
      <c r="D25" s="146">
        <f t="shared" si="0"/>
        <v>0.16666666666666666</v>
      </c>
      <c r="E25" s="107">
        <v>194</v>
      </c>
      <c r="F25" s="146">
        <f t="shared" si="1"/>
        <v>0.125810635538262</v>
      </c>
      <c r="G25" s="107">
        <v>1091</v>
      </c>
      <c r="H25" s="146">
        <f t="shared" si="2"/>
        <v>0.7075226977950714</v>
      </c>
      <c r="I25" s="77">
        <f t="shared" si="3"/>
        <v>1542</v>
      </c>
      <c r="K25" s="7"/>
      <c r="L25" s="7"/>
      <c r="M25" s="7"/>
      <c r="N25" s="7"/>
      <c r="O25" s="7"/>
      <c r="AQ25"/>
      <c r="AS25"/>
      <c r="AT25" s="64"/>
      <c r="AV25" s="64"/>
    </row>
    <row r="26" spans="2:48" ht="12.75">
      <c r="B26" s="84" t="s">
        <v>203</v>
      </c>
      <c r="C26" s="107"/>
      <c r="D26" s="146">
        <f t="shared" si="0"/>
        <v>0</v>
      </c>
      <c r="E26" s="107"/>
      <c r="F26" s="146">
        <f t="shared" si="1"/>
        <v>0</v>
      </c>
      <c r="G26" s="107">
        <v>15</v>
      </c>
      <c r="H26" s="146">
        <f t="shared" si="2"/>
        <v>1</v>
      </c>
      <c r="I26" s="77">
        <f t="shared" si="3"/>
        <v>15</v>
      </c>
      <c r="K26" s="7"/>
      <c r="L26" s="7"/>
      <c r="M26" s="7"/>
      <c r="N26" s="7"/>
      <c r="O26" s="7"/>
      <c r="AQ26"/>
      <c r="AS26"/>
      <c r="AT26" s="64"/>
      <c r="AV26" s="64"/>
    </row>
    <row r="27" spans="2:48" ht="13.5" thickBot="1">
      <c r="B27" s="192" t="s">
        <v>204</v>
      </c>
      <c r="C27" s="107">
        <v>31</v>
      </c>
      <c r="D27" s="146">
        <f t="shared" si="0"/>
        <v>0.15346534653465346</v>
      </c>
      <c r="E27" s="107">
        <v>39</v>
      </c>
      <c r="F27" s="146">
        <f t="shared" si="1"/>
        <v>0.19306930693069307</v>
      </c>
      <c r="G27" s="107">
        <v>132</v>
      </c>
      <c r="H27" s="146">
        <f t="shared" si="2"/>
        <v>0.6534653465346535</v>
      </c>
      <c r="I27" s="77">
        <f t="shared" si="3"/>
        <v>202</v>
      </c>
      <c r="K27" s="7"/>
      <c r="L27" s="7"/>
      <c r="M27" s="7"/>
      <c r="N27" s="7"/>
      <c r="O27" s="7"/>
      <c r="AQ27"/>
      <c r="AS27"/>
      <c r="AT27" s="64"/>
      <c r="AV27" s="64"/>
    </row>
    <row r="28" spans="2:48" ht="13.5" thickBot="1">
      <c r="B28" s="272" t="s">
        <v>300</v>
      </c>
      <c r="C28" s="107">
        <v>3</v>
      </c>
      <c r="D28" s="146">
        <f t="shared" si="0"/>
        <v>0.3</v>
      </c>
      <c r="E28" s="107">
        <v>1</v>
      </c>
      <c r="F28" s="146">
        <f t="shared" si="1"/>
        <v>0.1</v>
      </c>
      <c r="G28" s="107">
        <v>6</v>
      </c>
      <c r="H28" s="146">
        <f t="shared" si="2"/>
        <v>0.6</v>
      </c>
      <c r="I28" s="77">
        <v>10</v>
      </c>
      <c r="K28" s="7"/>
      <c r="L28" s="7"/>
      <c r="M28" s="7"/>
      <c r="N28" s="7"/>
      <c r="O28" s="7"/>
      <c r="AQ28"/>
      <c r="AS28"/>
      <c r="AT28" s="64"/>
      <c r="AV28" s="64"/>
    </row>
    <row r="29" spans="2:48" ht="13.5" thickBot="1">
      <c r="B29" s="193" t="s">
        <v>165</v>
      </c>
      <c r="C29" s="77">
        <f>SUM(C6:C28)</f>
        <v>1059</v>
      </c>
      <c r="D29" s="182">
        <f t="shared" si="0"/>
        <v>0.1749834765366821</v>
      </c>
      <c r="E29" s="77">
        <f>SUM(E6:E28)</f>
        <v>739</v>
      </c>
      <c r="F29" s="182">
        <f t="shared" si="1"/>
        <v>0.1221083939193655</v>
      </c>
      <c r="G29" s="77">
        <f>SUM(G6:G28)</f>
        <v>4254</v>
      </c>
      <c r="H29" s="182">
        <f t="shared" si="2"/>
        <v>0.7029081295439524</v>
      </c>
      <c r="I29" s="77">
        <f t="shared" si="3"/>
        <v>6052</v>
      </c>
      <c r="K29" s="7"/>
      <c r="L29" s="7"/>
      <c r="M29" s="7"/>
      <c r="N29" s="7"/>
      <c r="O29" s="7"/>
      <c r="AQ29"/>
      <c r="AS29"/>
      <c r="AT29" s="64"/>
      <c r="AV29" s="64"/>
    </row>
    <row r="30" spans="11:15" ht="12.75">
      <c r="K30" s="7"/>
      <c r="L30" s="7"/>
      <c r="M30" s="7"/>
      <c r="N30" s="7"/>
      <c r="O30" s="7"/>
    </row>
    <row r="31" ht="12.75">
      <c r="B31" s="6" t="s">
        <v>5</v>
      </c>
    </row>
    <row r="32" ht="12.75">
      <c r="B32" t="s">
        <v>43</v>
      </c>
    </row>
    <row r="33" ht="12.75">
      <c r="B33" t="s">
        <v>74</v>
      </c>
    </row>
    <row r="34" ht="12.75">
      <c r="B34" t="s">
        <v>108</v>
      </c>
    </row>
    <row r="35" ht="12.75">
      <c r="B35" s="7" t="s">
        <v>243</v>
      </c>
    </row>
    <row r="36" ht="12.75">
      <c r="B36" s="6"/>
    </row>
    <row r="37" spans="2:55" ht="18">
      <c r="B37" s="521" t="s">
        <v>231</v>
      </c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  <c r="AU37" s="521"/>
      <c r="AV37" s="521"/>
      <c r="AW37" s="521"/>
      <c r="AX37" s="521"/>
      <c r="AY37" s="521"/>
      <c r="AZ37" s="521"/>
      <c r="BA37" s="521"/>
      <c r="BB37" s="521"/>
      <c r="BC37" s="521"/>
    </row>
    <row r="38" ht="13.5" customHeight="1"/>
    <row r="39" spans="2:68" ht="13.5" customHeight="1">
      <c r="B39" s="525" t="s">
        <v>115</v>
      </c>
      <c r="C39" s="523" t="s">
        <v>85</v>
      </c>
      <c r="D39" s="523"/>
      <c r="E39" s="523" t="s">
        <v>86</v>
      </c>
      <c r="F39" s="523"/>
      <c r="G39" s="523" t="s">
        <v>87</v>
      </c>
      <c r="H39" s="523"/>
      <c r="I39" s="523" t="s">
        <v>88</v>
      </c>
      <c r="J39" s="523"/>
      <c r="K39" s="523" t="s">
        <v>89</v>
      </c>
      <c r="L39" s="523"/>
      <c r="M39" s="523" t="s">
        <v>90</v>
      </c>
      <c r="N39" s="523"/>
      <c r="O39" s="523" t="s">
        <v>91</v>
      </c>
      <c r="P39" s="523"/>
      <c r="Q39" s="523" t="s">
        <v>92</v>
      </c>
      <c r="R39" s="523"/>
      <c r="S39" s="523" t="s">
        <v>94</v>
      </c>
      <c r="T39" s="523"/>
      <c r="U39" s="523" t="s">
        <v>93</v>
      </c>
      <c r="V39" s="523"/>
      <c r="W39" s="522" t="s">
        <v>95</v>
      </c>
      <c r="X39" s="522"/>
      <c r="Y39" s="522" t="s">
        <v>96</v>
      </c>
      <c r="Z39" s="522"/>
      <c r="AA39" s="522" t="s">
        <v>97</v>
      </c>
      <c r="AB39" s="522"/>
      <c r="AC39" s="522" t="s">
        <v>7</v>
      </c>
      <c r="AD39" s="522"/>
      <c r="AE39" s="522" t="s">
        <v>98</v>
      </c>
      <c r="AF39" s="522"/>
      <c r="AG39" s="522" t="s">
        <v>110</v>
      </c>
      <c r="AH39" s="522"/>
      <c r="AI39" s="522" t="s">
        <v>149</v>
      </c>
      <c r="AJ39" s="522"/>
      <c r="AK39" s="522" t="s">
        <v>99</v>
      </c>
      <c r="AL39" s="522"/>
      <c r="AM39" s="522" t="s">
        <v>128</v>
      </c>
      <c r="AN39" s="522"/>
      <c r="AO39" s="522" t="s">
        <v>150</v>
      </c>
      <c r="AP39" s="522"/>
      <c r="AQ39" s="522" t="s">
        <v>114</v>
      </c>
      <c r="AR39" s="522"/>
      <c r="AS39" s="522" t="s">
        <v>100</v>
      </c>
      <c r="AT39" s="522"/>
      <c r="AU39" s="522" t="s">
        <v>106</v>
      </c>
      <c r="AV39" s="522"/>
      <c r="AW39" s="522" t="s">
        <v>107</v>
      </c>
      <c r="AX39" s="522"/>
      <c r="AY39" s="522" t="s">
        <v>47</v>
      </c>
      <c r="AZ39" s="522"/>
      <c r="BA39" s="519" t="s">
        <v>302</v>
      </c>
      <c r="BB39" s="520"/>
      <c r="BC39" s="87" t="s">
        <v>4</v>
      </c>
      <c r="BN39" s="64"/>
      <c r="BP39" s="64"/>
    </row>
    <row r="40" spans="2:67" ht="13.5" customHeight="1">
      <c r="B40" s="525"/>
      <c r="C40" s="87" t="s">
        <v>102</v>
      </c>
      <c r="D40" s="87" t="s">
        <v>3</v>
      </c>
      <c r="E40" s="87" t="s">
        <v>102</v>
      </c>
      <c r="F40" s="87" t="s">
        <v>3</v>
      </c>
      <c r="G40" s="87" t="s">
        <v>102</v>
      </c>
      <c r="H40" s="87" t="s">
        <v>3</v>
      </c>
      <c r="I40" s="87" t="s">
        <v>102</v>
      </c>
      <c r="J40" s="87" t="s">
        <v>3</v>
      </c>
      <c r="K40" s="87" t="s">
        <v>102</v>
      </c>
      <c r="L40" s="87" t="s">
        <v>3</v>
      </c>
      <c r="M40" s="87" t="s">
        <v>102</v>
      </c>
      <c r="N40" s="87" t="s">
        <v>3</v>
      </c>
      <c r="O40" s="87" t="s">
        <v>102</v>
      </c>
      <c r="P40" s="87" t="s">
        <v>3</v>
      </c>
      <c r="Q40" s="87" t="s">
        <v>102</v>
      </c>
      <c r="R40" s="87" t="s">
        <v>3</v>
      </c>
      <c r="S40" s="87" t="s">
        <v>102</v>
      </c>
      <c r="T40" s="87" t="s">
        <v>3</v>
      </c>
      <c r="U40" s="87" t="s">
        <v>102</v>
      </c>
      <c r="V40" s="87" t="s">
        <v>3</v>
      </c>
      <c r="W40" s="87" t="s">
        <v>102</v>
      </c>
      <c r="X40" s="87" t="s">
        <v>3</v>
      </c>
      <c r="Y40" s="87" t="s">
        <v>102</v>
      </c>
      <c r="Z40" s="87" t="s">
        <v>3</v>
      </c>
      <c r="AA40" s="87" t="s">
        <v>102</v>
      </c>
      <c r="AB40" s="87" t="s">
        <v>3</v>
      </c>
      <c r="AC40" s="87" t="s">
        <v>102</v>
      </c>
      <c r="AD40" s="87" t="s">
        <v>3</v>
      </c>
      <c r="AE40" s="87" t="s">
        <v>102</v>
      </c>
      <c r="AF40" s="87" t="s">
        <v>3</v>
      </c>
      <c r="AG40" s="87" t="s">
        <v>102</v>
      </c>
      <c r="AH40" s="87" t="s">
        <v>3</v>
      </c>
      <c r="AI40" s="87" t="s">
        <v>102</v>
      </c>
      <c r="AJ40" s="87" t="s">
        <v>3</v>
      </c>
      <c r="AK40" s="87" t="s">
        <v>102</v>
      </c>
      <c r="AL40" s="87" t="s">
        <v>3</v>
      </c>
      <c r="AM40" s="87" t="s">
        <v>102</v>
      </c>
      <c r="AN40" s="87" t="s">
        <v>3</v>
      </c>
      <c r="AO40" s="87" t="s">
        <v>102</v>
      </c>
      <c r="AP40" s="87" t="s">
        <v>3</v>
      </c>
      <c r="AQ40" s="87" t="s">
        <v>102</v>
      </c>
      <c r="AR40" s="87" t="s">
        <v>3</v>
      </c>
      <c r="AS40" s="87" t="s">
        <v>102</v>
      </c>
      <c r="AT40" s="87" t="s">
        <v>3</v>
      </c>
      <c r="AU40" s="87" t="s">
        <v>102</v>
      </c>
      <c r="AV40" s="87" t="s">
        <v>3</v>
      </c>
      <c r="AW40" s="87" t="s">
        <v>102</v>
      </c>
      <c r="AX40" s="87" t="s">
        <v>3</v>
      </c>
      <c r="AY40" s="87" t="s">
        <v>102</v>
      </c>
      <c r="AZ40" s="87" t="s">
        <v>3</v>
      </c>
      <c r="BA40" s="425" t="s">
        <v>102</v>
      </c>
      <c r="BB40" s="425" t="s">
        <v>3</v>
      </c>
      <c r="BC40" s="188"/>
      <c r="BM40" s="64"/>
      <c r="BO40" s="64"/>
    </row>
    <row r="41" spans="2:68" ht="12.75">
      <c r="B41" s="84" t="s">
        <v>184</v>
      </c>
      <c r="C41" s="96">
        <v>1</v>
      </c>
      <c r="D41" s="146">
        <f>C41/BC41</f>
        <v>0.058823529411764705</v>
      </c>
      <c r="E41" s="96"/>
      <c r="F41" s="146">
        <f>E41/BC41</f>
        <v>0</v>
      </c>
      <c r="G41" s="96">
        <v>1</v>
      </c>
      <c r="H41" s="146">
        <f>G41/BC41</f>
        <v>0.058823529411764705</v>
      </c>
      <c r="I41" s="96"/>
      <c r="J41" s="146">
        <f>I41/BC41</f>
        <v>0</v>
      </c>
      <c r="K41" s="96">
        <v>2</v>
      </c>
      <c r="L41" s="146">
        <f>K41/BC41</f>
        <v>0.11764705882352941</v>
      </c>
      <c r="M41" s="96"/>
      <c r="N41" s="146">
        <f>M41/BC41</f>
        <v>0</v>
      </c>
      <c r="O41" s="96"/>
      <c r="P41" s="146">
        <f>O41/BC41</f>
        <v>0</v>
      </c>
      <c r="Q41" s="96"/>
      <c r="R41" s="146">
        <f>Q41/BC41</f>
        <v>0</v>
      </c>
      <c r="S41" s="96"/>
      <c r="T41" s="146">
        <f>S41/BC41</f>
        <v>0</v>
      </c>
      <c r="U41" s="96"/>
      <c r="V41" s="146">
        <f>U41/BC41</f>
        <v>0</v>
      </c>
      <c r="W41" s="96"/>
      <c r="X41" s="146">
        <f>W41/BC41</f>
        <v>0</v>
      </c>
      <c r="Y41" s="96"/>
      <c r="Z41" s="146">
        <f>Y41/BC41</f>
        <v>0</v>
      </c>
      <c r="AA41" s="96"/>
      <c r="AB41" s="146">
        <f>AA41/BC41</f>
        <v>0</v>
      </c>
      <c r="AC41" s="96">
        <v>9</v>
      </c>
      <c r="AD41" s="146">
        <f>AC41/BC41</f>
        <v>0.5294117647058824</v>
      </c>
      <c r="AE41" s="73"/>
      <c r="AF41" s="146">
        <f>AE41/BC41</f>
        <v>0</v>
      </c>
      <c r="AG41" s="96"/>
      <c r="AH41" s="146">
        <f>AG41/BC41</f>
        <v>0</v>
      </c>
      <c r="AI41" s="82"/>
      <c r="AJ41" s="146">
        <f>AI41/BC41</f>
        <v>0</v>
      </c>
      <c r="AK41" s="96"/>
      <c r="AL41" s="146">
        <f>AK41/BC41</f>
        <v>0</v>
      </c>
      <c r="AM41" s="73"/>
      <c r="AN41" s="146">
        <f>AM41/BC41</f>
        <v>0</v>
      </c>
      <c r="AO41" s="96"/>
      <c r="AP41" s="146">
        <f>AO41/BC41</f>
        <v>0</v>
      </c>
      <c r="AQ41" s="96"/>
      <c r="AR41" s="146">
        <f>AQ41/BC41</f>
        <v>0</v>
      </c>
      <c r="AS41" s="96"/>
      <c r="AT41" s="146">
        <f>AS41/BC41</f>
        <v>0</v>
      </c>
      <c r="AU41" s="96">
        <v>1</v>
      </c>
      <c r="AV41" s="146">
        <f>AU41/BC41</f>
        <v>0.058823529411764705</v>
      </c>
      <c r="AW41" s="96">
        <v>1</v>
      </c>
      <c r="AX41" s="146">
        <f>AW41/BC41</f>
        <v>0.058823529411764705</v>
      </c>
      <c r="AY41" s="96">
        <v>2</v>
      </c>
      <c r="AZ41" s="146">
        <f>AY41/BC41</f>
        <v>0.11764705882352941</v>
      </c>
      <c r="BA41" s="96"/>
      <c r="BB41" s="146">
        <f>BA41/BC41</f>
        <v>0</v>
      </c>
      <c r="BC41" s="77">
        <f>SUM(AY41,AW41,AU41,AS41,AQ41,AO41,AM41,AK41,AI41,AG41,AE41,AC41,AA41,Y41,W41,U41,S41,Q41,O41,M41,K41,I41,G41,E41,C41,BA41)</f>
        <v>17</v>
      </c>
      <c r="BE41">
        <v>17</v>
      </c>
      <c r="BN41" s="64"/>
      <c r="BP41" s="64"/>
    </row>
    <row r="42" spans="2:68" ht="12.75">
      <c r="B42" s="84" t="s">
        <v>185</v>
      </c>
      <c r="C42" s="96">
        <v>14</v>
      </c>
      <c r="D42" s="146">
        <f aca="true" t="shared" si="4" ref="D42:D63">C42/BC42</f>
        <v>0.0118946474086661</v>
      </c>
      <c r="E42" s="96">
        <v>69</v>
      </c>
      <c r="F42" s="146">
        <f aca="true" t="shared" si="5" ref="F42:F64">E42/BC42</f>
        <v>0.05862361937128292</v>
      </c>
      <c r="G42" s="96">
        <v>20</v>
      </c>
      <c r="H42" s="146">
        <f aca="true" t="shared" si="6" ref="H42:H64">G42/BC42</f>
        <v>0.016992353440951572</v>
      </c>
      <c r="I42" s="96">
        <v>39</v>
      </c>
      <c r="J42" s="146">
        <f aca="true" t="shared" si="7" ref="J42:J64">I42/BC42</f>
        <v>0.03313508920985556</v>
      </c>
      <c r="K42" s="96">
        <v>28</v>
      </c>
      <c r="L42" s="146">
        <f aca="true" t="shared" si="8" ref="L42:L64">K42/BC42</f>
        <v>0.0237892948173322</v>
      </c>
      <c r="M42" s="96">
        <v>7</v>
      </c>
      <c r="N42" s="146">
        <f aca="true" t="shared" si="9" ref="N42:N64">M42/BC42</f>
        <v>0.00594732370433305</v>
      </c>
      <c r="O42" s="96">
        <v>6</v>
      </c>
      <c r="P42" s="146">
        <f aca="true" t="shared" si="10" ref="P42:P64">O42/BC42</f>
        <v>0.005097706032285472</v>
      </c>
      <c r="Q42" s="96">
        <v>2</v>
      </c>
      <c r="R42" s="146">
        <f aca="true" t="shared" si="11" ref="R42:R64">Q42/BC42</f>
        <v>0.0016992353440951572</v>
      </c>
      <c r="S42" s="96">
        <v>13</v>
      </c>
      <c r="T42" s="146">
        <f aca="true" t="shared" si="12" ref="T42:T64">S42/BC42</f>
        <v>0.011045029736618521</v>
      </c>
      <c r="U42" s="96">
        <v>11</v>
      </c>
      <c r="V42" s="146">
        <f aca="true" t="shared" si="13" ref="V42:V64">U42/BC42</f>
        <v>0.009345794392523364</v>
      </c>
      <c r="W42" s="96">
        <v>4</v>
      </c>
      <c r="X42" s="146">
        <f aca="true" t="shared" si="14" ref="X42:X64">W42/BC42</f>
        <v>0.0033984706881903144</v>
      </c>
      <c r="Y42" s="96">
        <v>8</v>
      </c>
      <c r="Z42" s="146">
        <f aca="true" t="shared" si="15" ref="Z42:Z64">Y42/BC42</f>
        <v>0.006796941376380629</v>
      </c>
      <c r="AA42" s="96">
        <v>8</v>
      </c>
      <c r="AB42" s="146">
        <f aca="true" t="shared" si="16" ref="AB42:AB64">AA42/BC42</f>
        <v>0.006796941376380629</v>
      </c>
      <c r="AC42" s="96">
        <v>574</v>
      </c>
      <c r="AD42" s="146">
        <f aca="true" t="shared" si="17" ref="AD42:AD64">AC42/BC42</f>
        <v>0.4876805437553101</v>
      </c>
      <c r="AE42" s="73">
        <v>123</v>
      </c>
      <c r="AF42" s="146">
        <f aca="true" t="shared" si="18" ref="AF42:AF64">AE42/BC42</f>
        <v>0.10450297366185217</v>
      </c>
      <c r="AG42" s="96">
        <v>50</v>
      </c>
      <c r="AH42" s="146">
        <f aca="true" t="shared" si="19" ref="AH42:AH64">AG42/BC42</f>
        <v>0.04248088360237893</v>
      </c>
      <c r="AI42" s="82"/>
      <c r="AJ42" s="146">
        <f aca="true" t="shared" si="20" ref="AJ42:AJ64">AI42/BC42</f>
        <v>0</v>
      </c>
      <c r="AK42" s="96">
        <v>1</v>
      </c>
      <c r="AL42" s="146">
        <f aca="true" t="shared" si="21" ref="AL42:AL64">AK42/BC42</f>
        <v>0.0008496176720475786</v>
      </c>
      <c r="AM42" s="73"/>
      <c r="AN42" s="146">
        <f aca="true" t="shared" si="22" ref="AN42:AN64">AM42/BC42</f>
        <v>0</v>
      </c>
      <c r="AO42" s="96"/>
      <c r="AP42" s="146">
        <f aca="true" t="shared" si="23" ref="AP42:AP64">AO42/BC42</f>
        <v>0</v>
      </c>
      <c r="AQ42" s="96">
        <v>5</v>
      </c>
      <c r="AR42" s="146">
        <f aca="true" t="shared" si="24" ref="AR42:AR64">AQ42/BC42</f>
        <v>0.004248088360237893</v>
      </c>
      <c r="AS42" s="96">
        <v>39</v>
      </c>
      <c r="AT42" s="146">
        <f aca="true" t="shared" si="25" ref="AT42:AT64">AS42/BC42</f>
        <v>0.03313508920985556</v>
      </c>
      <c r="AU42" s="96">
        <v>18</v>
      </c>
      <c r="AV42" s="146">
        <f aca="true" t="shared" si="26" ref="AV42:AV64">AU42/BC42</f>
        <v>0.015293118096856415</v>
      </c>
      <c r="AW42" s="96">
        <v>23</v>
      </c>
      <c r="AX42" s="146">
        <f aca="true" t="shared" si="27" ref="AX42:AX64">AW42/BC42</f>
        <v>0.01954120645709431</v>
      </c>
      <c r="AY42" s="96">
        <v>115</v>
      </c>
      <c r="AZ42" s="146">
        <f aca="true" t="shared" si="28" ref="AZ42:AZ64">AY42/BC42</f>
        <v>0.09770603228547153</v>
      </c>
      <c r="BA42" s="96"/>
      <c r="BB42" s="146">
        <f aca="true" t="shared" si="29" ref="BB42:BB64">BA42/BC42</f>
        <v>0</v>
      </c>
      <c r="BC42" s="77">
        <f aca="true" t="shared" si="30" ref="BC42:BC63">SUM(AY42,AW42,AU42,AS42,AQ42,AO42,AM42,AK42,AI42,AG42,AE42,AC42,AA42,Y42,W42,U42,S42,Q42,O42,M42,K42,I42,G42,E42,C42,BA42)</f>
        <v>1177</v>
      </c>
      <c r="BE42">
        <v>1177</v>
      </c>
      <c r="BN42" s="64"/>
      <c r="BP42" s="64"/>
    </row>
    <row r="43" spans="2:68" ht="12.75">
      <c r="B43" s="84" t="s">
        <v>186</v>
      </c>
      <c r="C43" s="96">
        <v>2</v>
      </c>
      <c r="D43" s="146">
        <f t="shared" si="4"/>
        <v>0.011235955056179775</v>
      </c>
      <c r="E43" s="96">
        <v>5</v>
      </c>
      <c r="F43" s="146">
        <f t="shared" si="5"/>
        <v>0.028089887640449437</v>
      </c>
      <c r="G43" s="96">
        <v>2</v>
      </c>
      <c r="H43" s="146">
        <f t="shared" si="6"/>
        <v>0.011235955056179775</v>
      </c>
      <c r="I43" s="96"/>
      <c r="J43" s="146">
        <f t="shared" si="7"/>
        <v>0</v>
      </c>
      <c r="K43" s="96">
        <v>3</v>
      </c>
      <c r="L43" s="146">
        <f t="shared" si="8"/>
        <v>0.016853932584269662</v>
      </c>
      <c r="M43" s="96">
        <v>2</v>
      </c>
      <c r="N43" s="146">
        <f t="shared" si="9"/>
        <v>0.011235955056179775</v>
      </c>
      <c r="O43" s="96"/>
      <c r="P43" s="146">
        <f t="shared" si="10"/>
        <v>0</v>
      </c>
      <c r="Q43" s="96"/>
      <c r="R43" s="146">
        <f t="shared" si="11"/>
        <v>0</v>
      </c>
      <c r="S43" s="96">
        <v>1</v>
      </c>
      <c r="T43" s="146">
        <f t="shared" si="12"/>
        <v>0.0056179775280898875</v>
      </c>
      <c r="U43" s="96">
        <v>1</v>
      </c>
      <c r="V43" s="146">
        <f t="shared" si="13"/>
        <v>0.0056179775280898875</v>
      </c>
      <c r="W43" s="96"/>
      <c r="X43" s="146">
        <f t="shared" si="14"/>
        <v>0</v>
      </c>
      <c r="Y43" s="96">
        <v>2</v>
      </c>
      <c r="Z43" s="146">
        <f t="shared" si="15"/>
        <v>0.011235955056179775</v>
      </c>
      <c r="AA43" s="96"/>
      <c r="AB43" s="146">
        <f t="shared" si="16"/>
        <v>0</v>
      </c>
      <c r="AC43" s="96">
        <v>128</v>
      </c>
      <c r="AD43" s="146">
        <f t="shared" si="17"/>
        <v>0.7191011235955056</v>
      </c>
      <c r="AE43" s="73">
        <v>9</v>
      </c>
      <c r="AF43" s="146">
        <f t="shared" si="18"/>
        <v>0.05056179775280899</v>
      </c>
      <c r="AG43" s="96">
        <v>3</v>
      </c>
      <c r="AH43" s="146">
        <f t="shared" si="19"/>
        <v>0.016853932584269662</v>
      </c>
      <c r="AI43" s="82"/>
      <c r="AJ43" s="146">
        <f t="shared" si="20"/>
        <v>0</v>
      </c>
      <c r="AK43" s="96">
        <v>1</v>
      </c>
      <c r="AL43" s="146">
        <f t="shared" si="21"/>
        <v>0.0056179775280898875</v>
      </c>
      <c r="AM43" s="73"/>
      <c r="AN43" s="146">
        <f t="shared" si="22"/>
        <v>0</v>
      </c>
      <c r="AO43" s="96"/>
      <c r="AP43" s="146">
        <f t="shared" si="23"/>
        <v>0</v>
      </c>
      <c r="AQ43" s="96"/>
      <c r="AR43" s="146">
        <f t="shared" si="24"/>
        <v>0</v>
      </c>
      <c r="AS43" s="96"/>
      <c r="AT43" s="146">
        <f t="shared" si="25"/>
        <v>0</v>
      </c>
      <c r="AU43" s="96">
        <v>2</v>
      </c>
      <c r="AV43" s="146">
        <f t="shared" si="26"/>
        <v>0.011235955056179775</v>
      </c>
      <c r="AW43" s="96">
        <v>8</v>
      </c>
      <c r="AX43" s="146">
        <f t="shared" si="27"/>
        <v>0.0449438202247191</v>
      </c>
      <c r="AY43" s="96">
        <v>9</v>
      </c>
      <c r="AZ43" s="146">
        <f t="shared" si="28"/>
        <v>0.05056179775280899</v>
      </c>
      <c r="BA43" s="96"/>
      <c r="BB43" s="146">
        <f t="shared" si="29"/>
        <v>0</v>
      </c>
      <c r="BC43" s="77">
        <f t="shared" si="30"/>
        <v>178</v>
      </c>
      <c r="BE43">
        <v>178</v>
      </c>
      <c r="BN43" s="64"/>
      <c r="BP43" s="64"/>
    </row>
    <row r="44" spans="2:68" ht="12.75">
      <c r="B44" s="84" t="s">
        <v>187</v>
      </c>
      <c r="C44" s="96">
        <v>12</v>
      </c>
      <c r="D44" s="146">
        <f t="shared" si="4"/>
        <v>0.02181818181818182</v>
      </c>
      <c r="E44" s="96">
        <v>36</v>
      </c>
      <c r="F44" s="146">
        <f t="shared" si="5"/>
        <v>0.06545454545454546</v>
      </c>
      <c r="G44" s="96">
        <v>8</v>
      </c>
      <c r="H44" s="146">
        <f t="shared" si="6"/>
        <v>0.014545454545454545</v>
      </c>
      <c r="I44" s="96">
        <v>17</v>
      </c>
      <c r="J44" s="146">
        <f t="shared" si="7"/>
        <v>0.03090909090909091</v>
      </c>
      <c r="K44" s="96">
        <v>16</v>
      </c>
      <c r="L44" s="146">
        <f t="shared" si="8"/>
        <v>0.02909090909090909</v>
      </c>
      <c r="M44" s="96">
        <v>1</v>
      </c>
      <c r="N44" s="146">
        <f t="shared" si="9"/>
        <v>0.0018181818181818182</v>
      </c>
      <c r="O44" s="96">
        <v>1</v>
      </c>
      <c r="P44" s="146">
        <f t="shared" si="10"/>
        <v>0.0018181818181818182</v>
      </c>
      <c r="Q44" s="96">
        <v>2</v>
      </c>
      <c r="R44" s="146">
        <f t="shared" si="11"/>
        <v>0.0036363636363636364</v>
      </c>
      <c r="S44" s="96">
        <v>3</v>
      </c>
      <c r="T44" s="146">
        <f t="shared" si="12"/>
        <v>0.005454545454545455</v>
      </c>
      <c r="U44" s="96">
        <v>7</v>
      </c>
      <c r="V44" s="146">
        <f t="shared" si="13"/>
        <v>0.012727272727272728</v>
      </c>
      <c r="W44" s="96">
        <v>2</v>
      </c>
      <c r="X44" s="146">
        <f t="shared" si="14"/>
        <v>0.0036363636363636364</v>
      </c>
      <c r="Y44" s="96">
        <v>5</v>
      </c>
      <c r="Z44" s="146">
        <f t="shared" si="15"/>
        <v>0.00909090909090909</v>
      </c>
      <c r="AA44" s="96">
        <v>4</v>
      </c>
      <c r="AB44" s="146">
        <f t="shared" si="16"/>
        <v>0.007272727272727273</v>
      </c>
      <c r="AC44" s="96">
        <v>308</v>
      </c>
      <c r="AD44" s="146">
        <f t="shared" si="17"/>
        <v>0.56</v>
      </c>
      <c r="AE44" s="73">
        <v>41</v>
      </c>
      <c r="AF44" s="146">
        <f t="shared" si="18"/>
        <v>0.07454545454545454</v>
      </c>
      <c r="AG44" s="96">
        <v>19</v>
      </c>
      <c r="AH44" s="146">
        <f t="shared" si="19"/>
        <v>0.034545454545454546</v>
      </c>
      <c r="AI44" s="82"/>
      <c r="AJ44" s="146">
        <f t="shared" si="20"/>
        <v>0</v>
      </c>
      <c r="AK44" s="96">
        <v>1</v>
      </c>
      <c r="AL44" s="146">
        <f t="shared" si="21"/>
        <v>0.0018181818181818182</v>
      </c>
      <c r="AM44" s="73"/>
      <c r="AN44" s="146">
        <f t="shared" si="22"/>
        <v>0</v>
      </c>
      <c r="AO44" s="96"/>
      <c r="AP44" s="146">
        <f t="shared" si="23"/>
        <v>0</v>
      </c>
      <c r="AQ44" s="96"/>
      <c r="AR44" s="146">
        <f t="shared" si="24"/>
        <v>0</v>
      </c>
      <c r="AS44" s="96">
        <v>6</v>
      </c>
      <c r="AT44" s="146">
        <f t="shared" si="25"/>
        <v>0.01090909090909091</v>
      </c>
      <c r="AU44" s="96">
        <v>8</v>
      </c>
      <c r="AV44" s="146">
        <f t="shared" si="26"/>
        <v>0.014545454545454545</v>
      </c>
      <c r="AW44" s="96">
        <v>7</v>
      </c>
      <c r="AX44" s="146">
        <f t="shared" si="27"/>
        <v>0.012727272727272728</v>
      </c>
      <c r="AY44" s="96">
        <v>46</v>
      </c>
      <c r="AZ44" s="146">
        <f t="shared" si="28"/>
        <v>0.08363636363636363</v>
      </c>
      <c r="BA44" s="96"/>
      <c r="BB44" s="146">
        <f t="shared" si="29"/>
        <v>0</v>
      </c>
      <c r="BC44" s="77">
        <f t="shared" si="30"/>
        <v>550</v>
      </c>
      <c r="BE44">
        <v>550</v>
      </c>
      <c r="BN44" s="64"/>
      <c r="BP44" s="64"/>
    </row>
    <row r="45" spans="2:68" ht="12.75">
      <c r="B45" s="84" t="s">
        <v>188</v>
      </c>
      <c r="C45" s="96">
        <v>2</v>
      </c>
      <c r="D45" s="146">
        <f t="shared" si="4"/>
        <v>0.008403361344537815</v>
      </c>
      <c r="E45" s="96">
        <v>10</v>
      </c>
      <c r="F45" s="146">
        <f t="shared" si="5"/>
        <v>0.04201680672268908</v>
      </c>
      <c r="G45" s="96">
        <v>3</v>
      </c>
      <c r="H45" s="146">
        <f t="shared" si="6"/>
        <v>0.012605042016806723</v>
      </c>
      <c r="I45" s="96">
        <v>8</v>
      </c>
      <c r="J45" s="146">
        <f t="shared" si="7"/>
        <v>0.03361344537815126</v>
      </c>
      <c r="K45" s="96">
        <v>10</v>
      </c>
      <c r="L45" s="146">
        <f t="shared" si="8"/>
        <v>0.04201680672268908</v>
      </c>
      <c r="M45" s="96">
        <v>3</v>
      </c>
      <c r="N45" s="146">
        <f t="shared" si="9"/>
        <v>0.012605042016806723</v>
      </c>
      <c r="O45" s="96">
        <v>3</v>
      </c>
      <c r="P45" s="146">
        <f t="shared" si="10"/>
        <v>0.012605042016806723</v>
      </c>
      <c r="Q45" s="96"/>
      <c r="R45" s="146">
        <f t="shared" si="11"/>
        <v>0</v>
      </c>
      <c r="S45" s="96"/>
      <c r="T45" s="146">
        <f t="shared" si="12"/>
        <v>0</v>
      </c>
      <c r="U45" s="96">
        <v>1</v>
      </c>
      <c r="V45" s="146">
        <f t="shared" si="13"/>
        <v>0.004201680672268907</v>
      </c>
      <c r="W45" s="96">
        <v>1</v>
      </c>
      <c r="X45" s="146">
        <f t="shared" si="14"/>
        <v>0.004201680672268907</v>
      </c>
      <c r="Y45" s="96">
        <v>2</v>
      </c>
      <c r="Z45" s="146">
        <f t="shared" si="15"/>
        <v>0.008403361344537815</v>
      </c>
      <c r="AA45" s="96">
        <v>2</v>
      </c>
      <c r="AB45" s="146">
        <f t="shared" si="16"/>
        <v>0.008403361344537815</v>
      </c>
      <c r="AC45" s="96">
        <v>134</v>
      </c>
      <c r="AD45" s="146">
        <f t="shared" si="17"/>
        <v>0.5630252100840336</v>
      </c>
      <c r="AE45" s="73">
        <v>17</v>
      </c>
      <c r="AF45" s="146">
        <f t="shared" si="18"/>
        <v>0.07142857142857142</v>
      </c>
      <c r="AG45" s="96">
        <v>6</v>
      </c>
      <c r="AH45" s="146">
        <f t="shared" si="19"/>
        <v>0.025210084033613446</v>
      </c>
      <c r="AI45" s="82"/>
      <c r="AJ45" s="146">
        <f t="shared" si="20"/>
        <v>0</v>
      </c>
      <c r="AK45" s="96">
        <v>1</v>
      </c>
      <c r="AL45" s="146">
        <f t="shared" si="21"/>
        <v>0.004201680672268907</v>
      </c>
      <c r="AM45" s="73"/>
      <c r="AN45" s="146">
        <f t="shared" si="22"/>
        <v>0</v>
      </c>
      <c r="AO45" s="96">
        <v>1</v>
      </c>
      <c r="AP45" s="146">
        <f t="shared" si="23"/>
        <v>0.004201680672268907</v>
      </c>
      <c r="AQ45" s="96"/>
      <c r="AR45" s="146">
        <f t="shared" si="24"/>
        <v>0</v>
      </c>
      <c r="AS45" s="96">
        <v>10</v>
      </c>
      <c r="AT45" s="146">
        <f t="shared" si="25"/>
        <v>0.04201680672268908</v>
      </c>
      <c r="AU45" s="96">
        <v>6</v>
      </c>
      <c r="AV45" s="146">
        <f t="shared" si="26"/>
        <v>0.025210084033613446</v>
      </c>
      <c r="AW45" s="96">
        <v>6</v>
      </c>
      <c r="AX45" s="146">
        <f t="shared" si="27"/>
        <v>0.025210084033613446</v>
      </c>
      <c r="AY45" s="96">
        <v>12</v>
      </c>
      <c r="AZ45" s="146">
        <f t="shared" si="28"/>
        <v>0.05042016806722689</v>
      </c>
      <c r="BA45" s="96"/>
      <c r="BB45" s="146">
        <f t="shared" si="29"/>
        <v>0</v>
      </c>
      <c r="BC45" s="77">
        <f t="shared" si="30"/>
        <v>238</v>
      </c>
      <c r="BE45">
        <v>238</v>
      </c>
      <c r="BN45" s="64"/>
      <c r="BP45" s="64"/>
    </row>
    <row r="46" spans="2:68" ht="12.75">
      <c r="B46" s="84" t="s">
        <v>189</v>
      </c>
      <c r="C46" s="96">
        <v>1</v>
      </c>
      <c r="D46" s="146">
        <f t="shared" si="4"/>
        <v>0.005847953216374269</v>
      </c>
      <c r="E46" s="96">
        <v>7</v>
      </c>
      <c r="F46" s="146">
        <f t="shared" si="5"/>
        <v>0.04093567251461988</v>
      </c>
      <c r="G46" s="96">
        <v>1</v>
      </c>
      <c r="H46" s="146">
        <f t="shared" si="6"/>
        <v>0.005847953216374269</v>
      </c>
      <c r="I46" s="96">
        <v>3</v>
      </c>
      <c r="J46" s="146">
        <f t="shared" si="7"/>
        <v>0.017543859649122806</v>
      </c>
      <c r="K46" s="96">
        <v>2</v>
      </c>
      <c r="L46" s="146">
        <f t="shared" si="8"/>
        <v>0.011695906432748537</v>
      </c>
      <c r="M46" s="96">
        <v>1</v>
      </c>
      <c r="N46" s="146">
        <f t="shared" si="9"/>
        <v>0.005847953216374269</v>
      </c>
      <c r="O46" s="96">
        <v>1</v>
      </c>
      <c r="P46" s="146">
        <f t="shared" si="10"/>
        <v>0.005847953216374269</v>
      </c>
      <c r="Q46" s="96"/>
      <c r="R46" s="146">
        <f t="shared" si="11"/>
        <v>0</v>
      </c>
      <c r="S46" s="96"/>
      <c r="T46" s="146">
        <f t="shared" si="12"/>
        <v>0</v>
      </c>
      <c r="U46" s="96">
        <v>4</v>
      </c>
      <c r="V46" s="146">
        <f t="shared" si="13"/>
        <v>0.023391812865497075</v>
      </c>
      <c r="W46" s="96">
        <v>1</v>
      </c>
      <c r="X46" s="146">
        <f t="shared" si="14"/>
        <v>0.005847953216374269</v>
      </c>
      <c r="Y46" s="96"/>
      <c r="Z46" s="146">
        <f t="shared" si="15"/>
        <v>0</v>
      </c>
      <c r="AA46" s="96">
        <v>3</v>
      </c>
      <c r="AB46" s="146">
        <f t="shared" si="16"/>
        <v>0.017543859649122806</v>
      </c>
      <c r="AC46" s="96">
        <v>97</v>
      </c>
      <c r="AD46" s="146">
        <f t="shared" si="17"/>
        <v>0.5672514619883041</v>
      </c>
      <c r="AE46" s="73">
        <v>15</v>
      </c>
      <c r="AF46" s="146">
        <f t="shared" si="18"/>
        <v>0.08771929824561403</v>
      </c>
      <c r="AG46" s="96">
        <v>3</v>
      </c>
      <c r="AH46" s="146">
        <f t="shared" si="19"/>
        <v>0.017543859649122806</v>
      </c>
      <c r="AI46" s="82"/>
      <c r="AJ46" s="146">
        <f t="shared" si="20"/>
        <v>0</v>
      </c>
      <c r="AK46" s="96">
        <v>1</v>
      </c>
      <c r="AL46" s="146">
        <f t="shared" si="21"/>
        <v>0.005847953216374269</v>
      </c>
      <c r="AM46" s="73"/>
      <c r="AN46" s="146">
        <f t="shared" si="22"/>
        <v>0</v>
      </c>
      <c r="AO46" s="96">
        <v>1</v>
      </c>
      <c r="AP46" s="146">
        <f t="shared" si="23"/>
        <v>0.005847953216374269</v>
      </c>
      <c r="AQ46" s="96">
        <v>1</v>
      </c>
      <c r="AR46" s="146">
        <f t="shared" si="24"/>
        <v>0.005847953216374269</v>
      </c>
      <c r="AS46" s="96">
        <v>13</v>
      </c>
      <c r="AT46" s="146">
        <f t="shared" si="25"/>
        <v>0.07602339181286549</v>
      </c>
      <c r="AU46" s="96">
        <v>4</v>
      </c>
      <c r="AV46" s="146">
        <f t="shared" si="26"/>
        <v>0.023391812865497075</v>
      </c>
      <c r="AW46" s="96">
        <v>6</v>
      </c>
      <c r="AX46" s="146">
        <f t="shared" si="27"/>
        <v>0.03508771929824561</v>
      </c>
      <c r="AY46" s="96">
        <v>6</v>
      </c>
      <c r="AZ46" s="146">
        <f t="shared" si="28"/>
        <v>0.03508771929824561</v>
      </c>
      <c r="BA46" s="96"/>
      <c r="BB46" s="146">
        <f t="shared" si="29"/>
        <v>0</v>
      </c>
      <c r="BC46" s="77">
        <f t="shared" si="30"/>
        <v>171</v>
      </c>
      <c r="BE46">
        <v>171</v>
      </c>
      <c r="BN46" s="64"/>
      <c r="BP46" s="64"/>
    </row>
    <row r="47" spans="2:68" ht="12.75">
      <c r="B47" s="84" t="s">
        <v>190</v>
      </c>
      <c r="C47" s="96"/>
      <c r="D47" s="146">
        <f t="shared" si="4"/>
        <v>0</v>
      </c>
      <c r="E47" s="96">
        <v>6</v>
      </c>
      <c r="F47" s="146">
        <f t="shared" si="5"/>
        <v>0.0273972602739726</v>
      </c>
      <c r="G47" s="96">
        <v>3</v>
      </c>
      <c r="H47" s="146">
        <f t="shared" si="6"/>
        <v>0.0136986301369863</v>
      </c>
      <c r="I47" s="96">
        <v>5</v>
      </c>
      <c r="J47" s="146">
        <f t="shared" si="7"/>
        <v>0.0228310502283105</v>
      </c>
      <c r="K47" s="96">
        <v>2</v>
      </c>
      <c r="L47" s="146">
        <f t="shared" si="8"/>
        <v>0.0091324200913242</v>
      </c>
      <c r="M47" s="96">
        <v>1</v>
      </c>
      <c r="N47" s="146">
        <f t="shared" si="9"/>
        <v>0.0045662100456621</v>
      </c>
      <c r="O47" s="96">
        <v>2</v>
      </c>
      <c r="P47" s="146">
        <f t="shared" si="10"/>
        <v>0.0091324200913242</v>
      </c>
      <c r="Q47" s="96">
        <v>1</v>
      </c>
      <c r="R47" s="146">
        <f t="shared" si="11"/>
        <v>0.0045662100456621</v>
      </c>
      <c r="S47" s="96"/>
      <c r="T47" s="146">
        <f t="shared" si="12"/>
        <v>0</v>
      </c>
      <c r="U47" s="96">
        <v>3</v>
      </c>
      <c r="V47" s="146">
        <f t="shared" si="13"/>
        <v>0.0136986301369863</v>
      </c>
      <c r="W47" s="96">
        <v>1</v>
      </c>
      <c r="X47" s="146">
        <f t="shared" si="14"/>
        <v>0.0045662100456621</v>
      </c>
      <c r="Y47" s="96">
        <v>3</v>
      </c>
      <c r="Z47" s="146">
        <f t="shared" si="15"/>
        <v>0.0136986301369863</v>
      </c>
      <c r="AA47" s="96">
        <v>3</v>
      </c>
      <c r="AB47" s="146">
        <f t="shared" si="16"/>
        <v>0.0136986301369863</v>
      </c>
      <c r="AC47" s="96">
        <v>133</v>
      </c>
      <c r="AD47" s="146">
        <f t="shared" si="17"/>
        <v>0.6073059360730594</v>
      </c>
      <c r="AE47" s="73">
        <v>20</v>
      </c>
      <c r="AF47" s="146">
        <f t="shared" si="18"/>
        <v>0.091324200913242</v>
      </c>
      <c r="AG47" s="96">
        <v>2</v>
      </c>
      <c r="AH47" s="146">
        <f t="shared" si="19"/>
        <v>0.0091324200913242</v>
      </c>
      <c r="AI47" s="82"/>
      <c r="AJ47" s="146">
        <f t="shared" si="20"/>
        <v>0</v>
      </c>
      <c r="AK47" s="96"/>
      <c r="AL47" s="146">
        <f t="shared" si="21"/>
        <v>0</v>
      </c>
      <c r="AM47" s="73"/>
      <c r="AN47" s="146">
        <f t="shared" si="22"/>
        <v>0</v>
      </c>
      <c r="AO47" s="96"/>
      <c r="AP47" s="146">
        <f t="shared" si="23"/>
        <v>0</v>
      </c>
      <c r="AQ47" s="96">
        <v>2</v>
      </c>
      <c r="AR47" s="146">
        <f t="shared" si="24"/>
        <v>0.0091324200913242</v>
      </c>
      <c r="AS47" s="96">
        <v>2</v>
      </c>
      <c r="AT47" s="146">
        <f t="shared" si="25"/>
        <v>0.0091324200913242</v>
      </c>
      <c r="AU47" s="96">
        <v>2</v>
      </c>
      <c r="AV47" s="146">
        <f t="shared" si="26"/>
        <v>0.0091324200913242</v>
      </c>
      <c r="AW47" s="96">
        <v>7</v>
      </c>
      <c r="AX47" s="146">
        <f t="shared" si="27"/>
        <v>0.0319634703196347</v>
      </c>
      <c r="AY47" s="96">
        <v>21</v>
      </c>
      <c r="AZ47" s="146">
        <f t="shared" si="28"/>
        <v>0.0958904109589041</v>
      </c>
      <c r="BA47" s="96"/>
      <c r="BB47" s="146">
        <f t="shared" si="29"/>
        <v>0</v>
      </c>
      <c r="BC47" s="77">
        <f t="shared" si="30"/>
        <v>219</v>
      </c>
      <c r="BE47">
        <v>219</v>
      </c>
      <c r="BN47" s="64"/>
      <c r="BP47" s="64"/>
    </row>
    <row r="48" spans="2:68" ht="12.75">
      <c r="B48" s="84" t="s">
        <v>191</v>
      </c>
      <c r="C48" s="96"/>
      <c r="D48" s="146">
        <f t="shared" si="4"/>
        <v>0</v>
      </c>
      <c r="E48" s="96">
        <v>2</v>
      </c>
      <c r="F48" s="146">
        <f t="shared" si="5"/>
        <v>0.03333333333333333</v>
      </c>
      <c r="G48" s="96">
        <v>1</v>
      </c>
      <c r="H48" s="146">
        <f t="shared" si="6"/>
        <v>0.016666666666666666</v>
      </c>
      <c r="I48" s="96">
        <v>1</v>
      </c>
      <c r="J48" s="146">
        <f t="shared" si="7"/>
        <v>0.016666666666666666</v>
      </c>
      <c r="K48" s="96"/>
      <c r="L48" s="146">
        <f t="shared" si="8"/>
        <v>0</v>
      </c>
      <c r="M48" s="96"/>
      <c r="N48" s="146">
        <f t="shared" si="9"/>
        <v>0</v>
      </c>
      <c r="O48" s="96"/>
      <c r="P48" s="146">
        <f t="shared" si="10"/>
        <v>0</v>
      </c>
      <c r="Q48" s="96">
        <v>1</v>
      </c>
      <c r="R48" s="146">
        <f t="shared" si="11"/>
        <v>0.016666666666666666</v>
      </c>
      <c r="S48" s="96"/>
      <c r="T48" s="146">
        <f t="shared" si="12"/>
        <v>0</v>
      </c>
      <c r="U48" s="96">
        <v>1</v>
      </c>
      <c r="V48" s="146">
        <f t="shared" si="13"/>
        <v>0.016666666666666666</v>
      </c>
      <c r="W48" s="96"/>
      <c r="X48" s="146">
        <f t="shared" si="14"/>
        <v>0</v>
      </c>
      <c r="Y48" s="96"/>
      <c r="Z48" s="146">
        <f t="shared" si="15"/>
        <v>0</v>
      </c>
      <c r="AA48" s="96"/>
      <c r="AB48" s="146">
        <f t="shared" si="16"/>
        <v>0</v>
      </c>
      <c r="AC48" s="96">
        <v>41</v>
      </c>
      <c r="AD48" s="146">
        <f t="shared" si="17"/>
        <v>0.6833333333333333</v>
      </c>
      <c r="AE48" s="73">
        <v>6</v>
      </c>
      <c r="AF48" s="146">
        <f t="shared" si="18"/>
        <v>0.1</v>
      </c>
      <c r="AG48" s="96">
        <v>2</v>
      </c>
      <c r="AH48" s="146">
        <f t="shared" si="19"/>
        <v>0.03333333333333333</v>
      </c>
      <c r="AI48" s="82"/>
      <c r="AJ48" s="146">
        <f t="shared" si="20"/>
        <v>0</v>
      </c>
      <c r="AK48" s="96"/>
      <c r="AL48" s="146">
        <f t="shared" si="21"/>
        <v>0</v>
      </c>
      <c r="AM48" s="73"/>
      <c r="AN48" s="146">
        <f t="shared" si="22"/>
        <v>0</v>
      </c>
      <c r="AO48" s="96"/>
      <c r="AP48" s="146">
        <f t="shared" si="23"/>
        <v>0</v>
      </c>
      <c r="AQ48" s="96"/>
      <c r="AR48" s="146">
        <f t="shared" si="24"/>
        <v>0</v>
      </c>
      <c r="AS48" s="96"/>
      <c r="AT48" s="146">
        <f t="shared" si="25"/>
        <v>0</v>
      </c>
      <c r="AU48" s="96">
        <v>1</v>
      </c>
      <c r="AV48" s="146">
        <f t="shared" si="26"/>
        <v>0.016666666666666666</v>
      </c>
      <c r="AW48" s="96"/>
      <c r="AX48" s="146">
        <f t="shared" si="27"/>
        <v>0</v>
      </c>
      <c r="AY48" s="96">
        <v>4</v>
      </c>
      <c r="AZ48" s="146">
        <f t="shared" si="28"/>
        <v>0.06666666666666667</v>
      </c>
      <c r="BA48" s="96"/>
      <c r="BB48" s="146">
        <f t="shared" si="29"/>
        <v>0</v>
      </c>
      <c r="BC48" s="77">
        <f t="shared" si="30"/>
        <v>60</v>
      </c>
      <c r="BE48">
        <v>60</v>
      </c>
      <c r="BN48" s="64"/>
      <c r="BP48" s="64"/>
    </row>
    <row r="49" spans="2:68" ht="12.75">
      <c r="B49" s="84" t="s">
        <v>113</v>
      </c>
      <c r="C49" s="96">
        <v>1</v>
      </c>
      <c r="D49" s="146">
        <f t="shared" si="4"/>
        <v>0.007518796992481203</v>
      </c>
      <c r="E49" s="96">
        <v>8</v>
      </c>
      <c r="F49" s="146">
        <f t="shared" si="5"/>
        <v>0.06015037593984962</v>
      </c>
      <c r="G49" s="96">
        <v>9</v>
      </c>
      <c r="H49" s="146">
        <f t="shared" si="6"/>
        <v>0.06766917293233082</v>
      </c>
      <c r="I49" s="96">
        <v>9</v>
      </c>
      <c r="J49" s="146">
        <f t="shared" si="7"/>
        <v>0.06766917293233082</v>
      </c>
      <c r="K49" s="96">
        <v>1</v>
      </c>
      <c r="L49" s="146">
        <f t="shared" si="8"/>
        <v>0.007518796992481203</v>
      </c>
      <c r="M49" s="96"/>
      <c r="N49" s="146">
        <f t="shared" si="9"/>
        <v>0</v>
      </c>
      <c r="O49" s="96">
        <v>2</v>
      </c>
      <c r="P49" s="146">
        <f t="shared" si="10"/>
        <v>0.015037593984962405</v>
      </c>
      <c r="Q49" s="96"/>
      <c r="R49" s="146">
        <f t="shared" si="11"/>
        <v>0</v>
      </c>
      <c r="S49" s="96"/>
      <c r="T49" s="146">
        <f t="shared" si="12"/>
        <v>0</v>
      </c>
      <c r="U49" s="96">
        <v>1</v>
      </c>
      <c r="V49" s="146">
        <f t="shared" si="13"/>
        <v>0.007518796992481203</v>
      </c>
      <c r="W49" s="96"/>
      <c r="X49" s="146">
        <f t="shared" si="14"/>
        <v>0</v>
      </c>
      <c r="Y49" s="96">
        <v>1</v>
      </c>
      <c r="Z49" s="146">
        <f t="shared" si="15"/>
        <v>0.007518796992481203</v>
      </c>
      <c r="AA49" s="96">
        <v>3</v>
      </c>
      <c r="AB49" s="146">
        <f t="shared" si="16"/>
        <v>0.022556390977443608</v>
      </c>
      <c r="AC49" s="96">
        <v>25</v>
      </c>
      <c r="AD49" s="146">
        <f t="shared" si="17"/>
        <v>0.18796992481203006</v>
      </c>
      <c r="AE49" s="73">
        <v>27</v>
      </c>
      <c r="AF49" s="146">
        <f t="shared" si="18"/>
        <v>0.20300751879699247</v>
      </c>
      <c r="AG49" s="96">
        <v>3</v>
      </c>
      <c r="AH49" s="146">
        <f t="shared" si="19"/>
        <v>0.022556390977443608</v>
      </c>
      <c r="AI49" s="82"/>
      <c r="AJ49" s="146">
        <f t="shared" si="20"/>
        <v>0</v>
      </c>
      <c r="AK49" s="96"/>
      <c r="AL49" s="146">
        <f t="shared" si="21"/>
        <v>0</v>
      </c>
      <c r="AM49" s="73"/>
      <c r="AN49" s="146">
        <f t="shared" si="22"/>
        <v>0</v>
      </c>
      <c r="AO49" s="96"/>
      <c r="AP49" s="146">
        <f t="shared" si="23"/>
        <v>0</v>
      </c>
      <c r="AQ49" s="96">
        <v>1</v>
      </c>
      <c r="AR49" s="146">
        <f t="shared" si="24"/>
        <v>0.007518796992481203</v>
      </c>
      <c r="AS49" s="96">
        <v>18</v>
      </c>
      <c r="AT49" s="146">
        <f t="shared" si="25"/>
        <v>0.13533834586466165</v>
      </c>
      <c r="AU49" s="96">
        <v>9</v>
      </c>
      <c r="AV49" s="146">
        <f t="shared" si="26"/>
        <v>0.06766917293233082</v>
      </c>
      <c r="AW49" s="96">
        <v>1</v>
      </c>
      <c r="AX49" s="146">
        <f t="shared" si="27"/>
        <v>0.007518796992481203</v>
      </c>
      <c r="AY49" s="96">
        <v>13</v>
      </c>
      <c r="AZ49" s="146">
        <f t="shared" si="28"/>
        <v>0.09774436090225563</v>
      </c>
      <c r="BA49" s="96">
        <v>1</v>
      </c>
      <c r="BB49" s="146">
        <f t="shared" si="29"/>
        <v>0.007518796992481203</v>
      </c>
      <c r="BC49" s="77">
        <f t="shared" si="30"/>
        <v>133</v>
      </c>
      <c r="BE49">
        <v>133</v>
      </c>
      <c r="BN49" s="64"/>
      <c r="BP49" s="64"/>
    </row>
    <row r="50" spans="2:68" ht="12.75">
      <c r="B50" s="84" t="s">
        <v>192</v>
      </c>
      <c r="C50" s="96"/>
      <c r="D50" s="146">
        <f t="shared" si="4"/>
        <v>0</v>
      </c>
      <c r="E50" s="96">
        <v>3</v>
      </c>
      <c r="F50" s="146">
        <f t="shared" si="5"/>
        <v>0.025</v>
      </c>
      <c r="G50" s="96">
        <v>1</v>
      </c>
      <c r="H50" s="146">
        <f t="shared" si="6"/>
        <v>0.008333333333333333</v>
      </c>
      <c r="I50" s="96">
        <v>1</v>
      </c>
      <c r="J50" s="146">
        <f t="shared" si="7"/>
        <v>0.008333333333333333</v>
      </c>
      <c r="K50" s="96">
        <v>2</v>
      </c>
      <c r="L50" s="146">
        <f t="shared" si="8"/>
        <v>0.016666666666666666</v>
      </c>
      <c r="M50" s="96">
        <v>2</v>
      </c>
      <c r="N50" s="146">
        <f t="shared" si="9"/>
        <v>0.016666666666666666</v>
      </c>
      <c r="O50" s="96">
        <v>1</v>
      </c>
      <c r="P50" s="146">
        <f t="shared" si="10"/>
        <v>0.008333333333333333</v>
      </c>
      <c r="Q50" s="96"/>
      <c r="R50" s="146">
        <f t="shared" si="11"/>
        <v>0</v>
      </c>
      <c r="S50" s="96">
        <v>1</v>
      </c>
      <c r="T50" s="146">
        <f t="shared" si="12"/>
        <v>0.008333333333333333</v>
      </c>
      <c r="U50" s="96"/>
      <c r="V50" s="146">
        <f t="shared" si="13"/>
        <v>0</v>
      </c>
      <c r="W50" s="96"/>
      <c r="X50" s="146">
        <f t="shared" si="14"/>
        <v>0</v>
      </c>
      <c r="Y50" s="96"/>
      <c r="Z50" s="146">
        <f t="shared" si="15"/>
        <v>0</v>
      </c>
      <c r="AA50" s="96">
        <v>1</v>
      </c>
      <c r="AB50" s="146">
        <f t="shared" si="16"/>
        <v>0.008333333333333333</v>
      </c>
      <c r="AC50" s="96">
        <v>79</v>
      </c>
      <c r="AD50" s="146">
        <f t="shared" si="17"/>
        <v>0.6583333333333333</v>
      </c>
      <c r="AE50" s="73">
        <v>16</v>
      </c>
      <c r="AF50" s="146">
        <f t="shared" si="18"/>
        <v>0.13333333333333333</v>
      </c>
      <c r="AG50" s="96">
        <v>3</v>
      </c>
      <c r="AH50" s="146">
        <f t="shared" si="19"/>
        <v>0.025</v>
      </c>
      <c r="AI50" s="82"/>
      <c r="AJ50" s="146">
        <f t="shared" si="20"/>
        <v>0</v>
      </c>
      <c r="AK50" s="96">
        <v>2</v>
      </c>
      <c r="AL50" s="146">
        <f t="shared" si="21"/>
        <v>0.016666666666666666</v>
      </c>
      <c r="AM50" s="73"/>
      <c r="AN50" s="146">
        <f t="shared" si="22"/>
        <v>0</v>
      </c>
      <c r="AO50" s="96">
        <v>1</v>
      </c>
      <c r="AP50" s="146">
        <f t="shared" si="23"/>
        <v>0.008333333333333333</v>
      </c>
      <c r="AQ50" s="96"/>
      <c r="AR50" s="146">
        <f t="shared" si="24"/>
        <v>0</v>
      </c>
      <c r="AS50" s="96">
        <v>2</v>
      </c>
      <c r="AT50" s="146">
        <f t="shared" si="25"/>
        <v>0.016666666666666666</v>
      </c>
      <c r="AU50" s="96">
        <v>1</v>
      </c>
      <c r="AV50" s="146">
        <f t="shared" si="26"/>
        <v>0.008333333333333333</v>
      </c>
      <c r="AW50" s="96"/>
      <c r="AX50" s="146">
        <f t="shared" si="27"/>
        <v>0</v>
      </c>
      <c r="AY50" s="96">
        <v>4</v>
      </c>
      <c r="AZ50" s="146">
        <f t="shared" si="28"/>
        <v>0.03333333333333333</v>
      </c>
      <c r="BA50" s="96"/>
      <c r="BB50" s="146">
        <f t="shared" si="29"/>
        <v>0</v>
      </c>
      <c r="BC50" s="77">
        <f t="shared" si="30"/>
        <v>120</v>
      </c>
      <c r="BE50">
        <v>120</v>
      </c>
      <c r="BN50" s="64"/>
      <c r="BP50" s="64"/>
    </row>
    <row r="51" spans="2:68" ht="12.75">
      <c r="B51" s="84" t="s">
        <v>193</v>
      </c>
      <c r="C51" s="96"/>
      <c r="D51" s="146">
        <f t="shared" si="4"/>
        <v>0</v>
      </c>
      <c r="E51" s="96">
        <v>1</v>
      </c>
      <c r="F51" s="146">
        <f t="shared" si="5"/>
        <v>0.015384615384615385</v>
      </c>
      <c r="G51" s="96"/>
      <c r="H51" s="146">
        <f t="shared" si="6"/>
        <v>0</v>
      </c>
      <c r="I51" s="96"/>
      <c r="J51" s="146">
        <f t="shared" si="7"/>
        <v>0</v>
      </c>
      <c r="K51" s="96"/>
      <c r="L51" s="146">
        <f t="shared" si="8"/>
        <v>0</v>
      </c>
      <c r="M51" s="96"/>
      <c r="N51" s="146">
        <f t="shared" si="9"/>
        <v>0</v>
      </c>
      <c r="O51" s="96">
        <v>1</v>
      </c>
      <c r="P51" s="146">
        <f t="shared" si="10"/>
        <v>0.015384615384615385</v>
      </c>
      <c r="Q51" s="96"/>
      <c r="R51" s="146">
        <f t="shared" si="11"/>
        <v>0</v>
      </c>
      <c r="S51" s="96"/>
      <c r="T51" s="146">
        <f t="shared" si="12"/>
        <v>0</v>
      </c>
      <c r="U51" s="96"/>
      <c r="V51" s="146">
        <f t="shared" si="13"/>
        <v>0</v>
      </c>
      <c r="W51" s="96"/>
      <c r="X51" s="146">
        <f t="shared" si="14"/>
        <v>0</v>
      </c>
      <c r="Y51" s="96">
        <v>1</v>
      </c>
      <c r="Z51" s="146">
        <f t="shared" si="15"/>
        <v>0.015384615384615385</v>
      </c>
      <c r="AA51" s="96">
        <v>1</v>
      </c>
      <c r="AB51" s="146">
        <f t="shared" si="16"/>
        <v>0.015384615384615385</v>
      </c>
      <c r="AC51" s="96">
        <v>43</v>
      </c>
      <c r="AD51" s="146">
        <f t="shared" si="17"/>
        <v>0.6615384615384615</v>
      </c>
      <c r="AE51" s="73">
        <v>7</v>
      </c>
      <c r="AF51" s="146">
        <f t="shared" si="18"/>
        <v>0.1076923076923077</v>
      </c>
      <c r="AG51" s="96">
        <v>1</v>
      </c>
      <c r="AH51" s="146">
        <f t="shared" si="19"/>
        <v>0.015384615384615385</v>
      </c>
      <c r="AI51" s="82"/>
      <c r="AJ51" s="146">
        <f t="shared" si="20"/>
        <v>0</v>
      </c>
      <c r="AK51" s="96">
        <v>1</v>
      </c>
      <c r="AL51" s="146">
        <f t="shared" si="21"/>
        <v>0.015384615384615385</v>
      </c>
      <c r="AM51" s="73"/>
      <c r="AN51" s="146">
        <f t="shared" si="22"/>
        <v>0</v>
      </c>
      <c r="AO51" s="96"/>
      <c r="AP51" s="146">
        <f t="shared" si="23"/>
        <v>0</v>
      </c>
      <c r="AQ51" s="96">
        <v>1</v>
      </c>
      <c r="AR51" s="146">
        <f t="shared" si="24"/>
        <v>0.015384615384615385</v>
      </c>
      <c r="AS51" s="96">
        <v>4</v>
      </c>
      <c r="AT51" s="146">
        <f t="shared" si="25"/>
        <v>0.06153846153846154</v>
      </c>
      <c r="AU51" s="96">
        <v>1</v>
      </c>
      <c r="AV51" s="146">
        <f t="shared" si="26"/>
        <v>0.015384615384615385</v>
      </c>
      <c r="AW51" s="96"/>
      <c r="AX51" s="146">
        <f t="shared" si="27"/>
        <v>0</v>
      </c>
      <c r="AY51" s="96">
        <v>3</v>
      </c>
      <c r="AZ51" s="146">
        <f t="shared" si="28"/>
        <v>0.046153846153846156</v>
      </c>
      <c r="BA51" s="96"/>
      <c r="BB51" s="146">
        <f t="shared" si="29"/>
        <v>0</v>
      </c>
      <c r="BC51" s="77">
        <f t="shared" si="30"/>
        <v>65</v>
      </c>
      <c r="BE51">
        <v>65</v>
      </c>
      <c r="BN51" s="64"/>
      <c r="BP51" s="64"/>
    </row>
    <row r="52" spans="2:68" ht="12.75">
      <c r="B52" s="84" t="s">
        <v>194</v>
      </c>
      <c r="C52" s="96"/>
      <c r="D52" s="146">
        <f t="shared" si="4"/>
        <v>0</v>
      </c>
      <c r="E52" s="96">
        <v>9</v>
      </c>
      <c r="F52" s="146">
        <f t="shared" si="5"/>
        <v>0.04225352112676056</v>
      </c>
      <c r="G52" s="96">
        <v>3</v>
      </c>
      <c r="H52" s="146">
        <f t="shared" si="6"/>
        <v>0.014084507042253521</v>
      </c>
      <c r="I52" s="96">
        <v>3</v>
      </c>
      <c r="J52" s="146">
        <f t="shared" si="7"/>
        <v>0.014084507042253521</v>
      </c>
      <c r="K52" s="96">
        <v>7</v>
      </c>
      <c r="L52" s="146">
        <f t="shared" si="8"/>
        <v>0.03286384976525822</v>
      </c>
      <c r="M52" s="96">
        <v>2</v>
      </c>
      <c r="N52" s="146">
        <f t="shared" si="9"/>
        <v>0.009389671361502348</v>
      </c>
      <c r="O52" s="96">
        <v>1</v>
      </c>
      <c r="P52" s="146">
        <f t="shared" si="10"/>
        <v>0.004694835680751174</v>
      </c>
      <c r="Q52" s="96">
        <v>1</v>
      </c>
      <c r="R52" s="146">
        <f t="shared" si="11"/>
        <v>0.004694835680751174</v>
      </c>
      <c r="S52" s="96"/>
      <c r="T52" s="146">
        <f t="shared" si="12"/>
        <v>0</v>
      </c>
      <c r="U52" s="96">
        <v>2</v>
      </c>
      <c r="V52" s="146">
        <f t="shared" si="13"/>
        <v>0.009389671361502348</v>
      </c>
      <c r="W52" s="96">
        <v>1</v>
      </c>
      <c r="X52" s="146">
        <f t="shared" si="14"/>
        <v>0.004694835680751174</v>
      </c>
      <c r="Y52" s="96">
        <v>1</v>
      </c>
      <c r="Z52" s="146">
        <f t="shared" si="15"/>
        <v>0.004694835680751174</v>
      </c>
      <c r="AA52" s="96">
        <v>3</v>
      </c>
      <c r="AB52" s="146">
        <f t="shared" si="16"/>
        <v>0.014084507042253521</v>
      </c>
      <c r="AC52" s="96">
        <v>140</v>
      </c>
      <c r="AD52" s="146">
        <f t="shared" si="17"/>
        <v>0.6572769953051644</v>
      </c>
      <c r="AE52" s="73">
        <v>14</v>
      </c>
      <c r="AF52" s="146">
        <f t="shared" si="18"/>
        <v>0.06572769953051644</v>
      </c>
      <c r="AG52" s="96">
        <v>1</v>
      </c>
      <c r="AH52" s="146">
        <f t="shared" si="19"/>
        <v>0.004694835680751174</v>
      </c>
      <c r="AI52" s="82"/>
      <c r="AJ52" s="146">
        <f t="shared" si="20"/>
        <v>0</v>
      </c>
      <c r="AK52" s="96">
        <v>2</v>
      </c>
      <c r="AL52" s="146">
        <f t="shared" si="21"/>
        <v>0.009389671361502348</v>
      </c>
      <c r="AM52" s="73"/>
      <c r="AN52" s="146">
        <f t="shared" si="22"/>
        <v>0</v>
      </c>
      <c r="AO52" s="96"/>
      <c r="AP52" s="146">
        <f t="shared" si="23"/>
        <v>0</v>
      </c>
      <c r="AQ52" s="96">
        <v>1</v>
      </c>
      <c r="AR52" s="146">
        <f t="shared" si="24"/>
        <v>0.004694835680751174</v>
      </c>
      <c r="AS52" s="96">
        <v>4</v>
      </c>
      <c r="AT52" s="146">
        <f t="shared" si="25"/>
        <v>0.018779342723004695</v>
      </c>
      <c r="AU52" s="96">
        <v>2</v>
      </c>
      <c r="AV52" s="146">
        <f t="shared" si="26"/>
        <v>0.009389671361502348</v>
      </c>
      <c r="AW52" s="96">
        <v>6</v>
      </c>
      <c r="AX52" s="146">
        <f t="shared" si="27"/>
        <v>0.028169014084507043</v>
      </c>
      <c r="AY52" s="96">
        <v>10</v>
      </c>
      <c r="AZ52" s="146">
        <f t="shared" si="28"/>
        <v>0.046948356807511735</v>
      </c>
      <c r="BA52" s="96"/>
      <c r="BB52" s="146">
        <f t="shared" si="29"/>
        <v>0</v>
      </c>
      <c r="BC52" s="77">
        <f t="shared" si="30"/>
        <v>213</v>
      </c>
      <c r="BE52">
        <v>213</v>
      </c>
      <c r="BN52" s="64"/>
      <c r="BP52" s="64"/>
    </row>
    <row r="53" spans="2:68" ht="12.75">
      <c r="B53" s="84" t="s">
        <v>195</v>
      </c>
      <c r="C53" s="96"/>
      <c r="D53" s="146">
        <f t="shared" si="4"/>
        <v>0</v>
      </c>
      <c r="E53" s="96">
        <v>2</v>
      </c>
      <c r="F53" s="146">
        <f t="shared" si="5"/>
        <v>0.022988505747126436</v>
      </c>
      <c r="G53" s="96"/>
      <c r="H53" s="146">
        <f t="shared" si="6"/>
        <v>0</v>
      </c>
      <c r="I53" s="96">
        <v>2</v>
      </c>
      <c r="J53" s="146">
        <f t="shared" si="7"/>
        <v>0.022988505747126436</v>
      </c>
      <c r="K53" s="96">
        <v>1</v>
      </c>
      <c r="L53" s="146">
        <f t="shared" si="8"/>
        <v>0.011494252873563218</v>
      </c>
      <c r="M53" s="96"/>
      <c r="N53" s="146">
        <f t="shared" si="9"/>
        <v>0</v>
      </c>
      <c r="O53" s="96">
        <v>1</v>
      </c>
      <c r="P53" s="146">
        <f t="shared" si="10"/>
        <v>0.011494252873563218</v>
      </c>
      <c r="Q53" s="96"/>
      <c r="R53" s="146">
        <f t="shared" si="11"/>
        <v>0</v>
      </c>
      <c r="S53" s="96"/>
      <c r="T53" s="146">
        <f t="shared" si="12"/>
        <v>0</v>
      </c>
      <c r="U53" s="96"/>
      <c r="V53" s="146">
        <f t="shared" si="13"/>
        <v>0</v>
      </c>
      <c r="W53" s="96"/>
      <c r="X53" s="146">
        <f t="shared" si="14"/>
        <v>0</v>
      </c>
      <c r="Y53" s="96"/>
      <c r="Z53" s="146">
        <f t="shared" si="15"/>
        <v>0</v>
      </c>
      <c r="AA53" s="96"/>
      <c r="AB53" s="146">
        <f t="shared" si="16"/>
        <v>0</v>
      </c>
      <c r="AC53" s="96">
        <v>63</v>
      </c>
      <c r="AD53" s="146">
        <f t="shared" si="17"/>
        <v>0.7241379310344828</v>
      </c>
      <c r="AE53" s="73">
        <v>6</v>
      </c>
      <c r="AF53" s="146">
        <f t="shared" si="18"/>
        <v>0.06896551724137931</v>
      </c>
      <c r="AG53" s="96"/>
      <c r="AH53" s="146">
        <f t="shared" si="19"/>
        <v>0</v>
      </c>
      <c r="AI53" s="82"/>
      <c r="AJ53" s="146">
        <f t="shared" si="20"/>
        <v>0</v>
      </c>
      <c r="AK53" s="96"/>
      <c r="AL53" s="146">
        <f t="shared" si="21"/>
        <v>0</v>
      </c>
      <c r="AM53" s="73"/>
      <c r="AN53" s="146">
        <f t="shared" si="22"/>
        <v>0</v>
      </c>
      <c r="AO53" s="96"/>
      <c r="AP53" s="146">
        <f t="shared" si="23"/>
        <v>0</v>
      </c>
      <c r="AQ53" s="96"/>
      <c r="AR53" s="146">
        <f t="shared" si="24"/>
        <v>0</v>
      </c>
      <c r="AS53" s="96">
        <v>1</v>
      </c>
      <c r="AT53" s="146">
        <f t="shared" si="25"/>
        <v>0.011494252873563218</v>
      </c>
      <c r="AU53" s="96">
        <v>1</v>
      </c>
      <c r="AV53" s="146">
        <f t="shared" si="26"/>
        <v>0.011494252873563218</v>
      </c>
      <c r="AW53" s="96">
        <v>2</v>
      </c>
      <c r="AX53" s="146">
        <f t="shared" si="27"/>
        <v>0.022988505747126436</v>
      </c>
      <c r="AY53" s="96">
        <v>8</v>
      </c>
      <c r="AZ53" s="146">
        <f t="shared" si="28"/>
        <v>0.09195402298850575</v>
      </c>
      <c r="BA53" s="96"/>
      <c r="BB53" s="146">
        <f t="shared" si="29"/>
        <v>0</v>
      </c>
      <c r="BC53" s="77">
        <f t="shared" si="30"/>
        <v>87</v>
      </c>
      <c r="BE53">
        <v>87</v>
      </c>
      <c r="BN53" s="64"/>
      <c r="BP53" s="64"/>
    </row>
    <row r="54" spans="2:68" ht="12.75">
      <c r="B54" s="84" t="s">
        <v>196</v>
      </c>
      <c r="C54" s="96"/>
      <c r="D54" s="146">
        <f t="shared" si="4"/>
        <v>0</v>
      </c>
      <c r="E54" s="96">
        <v>2</v>
      </c>
      <c r="F54" s="146">
        <f t="shared" si="5"/>
        <v>0.04081632653061224</v>
      </c>
      <c r="G54" s="96">
        <v>1</v>
      </c>
      <c r="H54" s="146">
        <f t="shared" si="6"/>
        <v>0.02040816326530612</v>
      </c>
      <c r="I54" s="96">
        <v>1</v>
      </c>
      <c r="J54" s="146">
        <f t="shared" si="7"/>
        <v>0.02040816326530612</v>
      </c>
      <c r="K54" s="96">
        <v>1</v>
      </c>
      <c r="L54" s="146">
        <f t="shared" si="8"/>
        <v>0.02040816326530612</v>
      </c>
      <c r="M54" s="96"/>
      <c r="N54" s="146">
        <f t="shared" si="9"/>
        <v>0</v>
      </c>
      <c r="O54" s="96"/>
      <c r="P54" s="146">
        <f t="shared" si="10"/>
        <v>0</v>
      </c>
      <c r="Q54" s="96"/>
      <c r="R54" s="146">
        <f t="shared" si="11"/>
        <v>0</v>
      </c>
      <c r="S54" s="96"/>
      <c r="T54" s="146">
        <f t="shared" si="12"/>
        <v>0</v>
      </c>
      <c r="U54" s="96">
        <v>3</v>
      </c>
      <c r="V54" s="146">
        <f t="shared" si="13"/>
        <v>0.061224489795918366</v>
      </c>
      <c r="W54" s="96"/>
      <c r="X54" s="146">
        <f t="shared" si="14"/>
        <v>0</v>
      </c>
      <c r="Y54" s="96"/>
      <c r="Z54" s="146">
        <f t="shared" si="15"/>
        <v>0</v>
      </c>
      <c r="AA54" s="96">
        <v>1</v>
      </c>
      <c r="AB54" s="146">
        <f t="shared" si="16"/>
        <v>0.02040816326530612</v>
      </c>
      <c r="AC54" s="96">
        <v>5</v>
      </c>
      <c r="AD54" s="146">
        <f t="shared" si="17"/>
        <v>0.10204081632653061</v>
      </c>
      <c r="AE54" s="73">
        <v>19</v>
      </c>
      <c r="AF54" s="146">
        <f t="shared" si="18"/>
        <v>0.3877551020408163</v>
      </c>
      <c r="AG54" s="96">
        <v>4</v>
      </c>
      <c r="AH54" s="146">
        <f t="shared" si="19"/>
        <v>0.08163265306122448</v>
      </c>
      <c r="AI54" s="82"/>
      <c r="AJ54" s="146">
        <f t="shared" si="20"/>
        <v>0</v>
      </c>
      <c r="AK54" s="96"/>
      <c r="AL54" s="146">
        <f t="shared" si="21"/>
        <v>0</v>
      </c>
      <c r="AM54" s="73"/>
      <c r="AN54" s="146">
        <f t="shared" si="22"/>
        <v>0</v>
      </c>
      <c r="AO54" s="96"/>
      <c r="AP54" s="146">
        <f t="shared" si="23"/>
        <v>0</v>
      </c>
      <c r="AQ54" s="96">
        <v>2</v>
      </c>
      <c r="AR54" s="146">
        <f t="shared" si="24"/>
        <v>0.04081632653061224</v>
      </c>
      <c r="AS54" s="96">
        <v>5</v>
      </c>
      <c r="AT54" s="146">
        <f t="shared" si="25"/>
        <v>0.10204081632653061</v>
      </c>
      <c r="AU54" s="96">
        <v>2</v>
      </c>
      <c r="AV54" s="146">
        <f t="shared" si="26"/>
        <v>0.04081632653061224</v>
      </c>
      <c r="AW54" s="96"/>
      <c r="AX54" s="146">
        <f t="shared" si="27"/>
        <v>0</v>
      </c>
      <c r="AY54" s="96">
        <v>3</v>
      </c>
      <c r="AZ54" s="146">
        <f t="shared" si="28"/>
        <v>0.061224489795918366</v>
      </c>
      <c r="BA54" s="96"/>
      <c r="BB54" s="146">
        <f t="shared" si="29"/>
        <v>0</v>
      </c>
      <c r="BC54" s="77">
        <f t="shared" si="30"/>
        <v>49</v>
      </c>
      <c r="BE54">
        <v>49</v>
      </c>
      <c r="BN54" s="64"/>
      <c r="BP54" s="64"/>
    </row>
    <row r="55" spans="2:68" ht="12.75">
      <c r="B55" s="84" t="s">
        <v>197</v>
      </c>
      <c r="C55" s="96">
        <v>6</v>
      </c>
      <c r="D55" s="146">
        <f t="shared" si="4"/>
        <v>0.023529411764705882</v>
      </c>
      <c r="E55" s="96">
        <v>12</v>
      </c>
      <c r="F55" s="146">
        <f t="shared" si="5"/>
        <v>0.047058823529411764</v>
      </c>
      <c r="G55" s="96">
        <v>10</v>
      </c>
      <c r="H55" s="146">
        <f t="shared" si="6"/>
        <v>0.0392156862745098</v>
      </c>
      <c r="I55" s="96">
        <v>15</v>
      </c>
      <c r="J55" s="146">
        <f t="shared" si="7"/>
        <v>0.058823529411764705</v>
      </c>
      <c r="K55" s="96">
        <v>15</v>
      </c>
      <c r="L55" s="146">
        <f t="shared" si="8"/>
        <v>0.058823529411764705</v>
      </c>
      <c r="M55" s="96"/>
      <c r="N55" s="146">
        <f t="shared" si="9"/>
        <v>0</v>
      </c>
      <c r="O55" s="96">
        <v>3</v>
      </c>
      <c r="P55" s="146">
        <f t="shared" si="10"/>
        <v>0.011764705882352941</v>
      </c>
      <c r="Q55" s="96"/>
      <c r="R55" s="146">
        <f t="shared" si="11"/>
        <v>0</v>
      </c>
      <c r="S55" s="96">
        <v>4</v>
      </c>
      <c r="T55" s="146">
        <f t="shared" si="12"/>
        <v>0.01568627450980392</v>
      </c>
      <c r="U55" s="96">
        <v>3</v>
      </c>
      <c r="V55" s="146">
        <f t="shared" si="13"/>
        <v>0.011764705882352941</v>
      </c>
      <c r="W55" s="96">
        <v>1</v>
      </c>
      <c r="X55" s="146">
        <f t="shared" si="14"/>
        <v>0.00392156862745098</v>
      </c>
      <c r="Y55" s="96">
        <v>1</v>
      </c>
      <c r="Z55" s="146">
        <f t="shared" si="15"/>
        <v>0.00392156862745098</v>
      </c>
      <c r="AA55" s="96">
        <v>1</v>
      </c>
      <c r="AB55" s="146">
        <f t="shared" si="16"/>
        <v>0.00392156862745098</v>
      </c>
      <c r="AC55" s="96">
        <v>108</v>
      </c>
      <c r="AD55" s="146">
        <f t="shared" si="17"/>
        <v>0.4235294117647059</v>
      </c>
      <c r="AE55" s="73">
        <v>29</v>
      </c>
      <c r="AF55" s="146">
        <f t="shared" si="18"/>
        <v>0.11372549019607843</v>
      </c>
      <c r="AG55" s="96">
        <v>8</v>
      </c>
      <c r="AH55" s="146">
        <f t="shared" si="19"/>
        <v>0.03137254901960784</v>
      </c>
      <c r="AI55" s="82"/>
      <c r="AJ55" s="146">
        <f t="shared" si="20"/>
        <v>0</v>
      </c>
      <c r="AK55" s="96"/>
      <c r="AL55" s="146">
        <f t="shared" si="21"/>
        <v>0</v>
      </c>
      <c r="AM55" s="73"/>
      <c r="AN55" s="146">
        <f t="shared" si="22"/>
        <v>0</v>
      </c>
      <c r="AO55" s="96"/>
      <c r="AP55" s="146">
        <f t="shared" si="23"/>
        <v>0</v>
      </c>
      <c r="AQ55" s="96">
        <v>1</v>
      </c>
      <c r="AR55" s="146">
        <f t="shared" si="24"/>
        <v>0.00392156862745098</v>
      </c>
      <c r="AS55" s="96">
        <v>9</v>
      </c>
      <c r="AT55" s="146">
        <f t="shared" si="25"/>
        <v>0.03529411764705882</v>
      </c>
      <c r="AU55" s="96">
        <v>6</v>
      </c>
      <c r="AV55" s="146">
        <f t="shared" si="26"/>
        <v>0.023529411764705882</v>
      </c>
      <c r="AW55" s="96">
        <v>5</v>
      </c>
      <c r="AX55" s="146">
        <f t="shared" si="27"/>
        <v>0.0196078431372549</v>
      </c>
      <c r="AY55" s="96">
        <v>18</v>
      </c>
      <c r="AZ55" s="146">
        <f t="shared" si="28"/>
        <v>0.07058823529411765</v>
      </c>
      <c r="BA55" s="96"/>
      <c r="BB55" s="146">
        <f t="shared" si="29"/>
        <v>0</v>
      </c>
      <c r="BC55" s="77">
        <f t="shared" si="30"/>
        <v>255</v>
      </c>
      <c r="BE55">
        <v>255</v>
      </c>
      <c r="BN55" s="64"/>
      <c r="BP55" s="64"/>
    </row>
    <row r="56" spans="2:68" ht="12.75">
      <c r="B56" s="84" t="s">
        <v>198</v>
      </c>
      <c r="C56" s="96">
        <v>2</v>
      </c>
      <c r="D56" s="146">
        <f t="shared" si="4"/>
        <v>0.019801980198019802</v>
      </c>
      <c r="E56" s="96">
        <v>3</v>
      </c>
      <c r="F56" s="146">
        <f t="shared" si="5"/>
        <v>0.0297029702970297</v>
      </c>
      <c r="G56" s="96">
        <v>3</v>
      </c>
      <c r="H56" s="146">
        <f t="shared" si="6"/>
        <v>0.0297029702970297</v>
      </c>
      <c r="I56" s="96">
        <v>6</v>
      </c>
      <c r="J56" s="146">
        <f t="shared" si="7"/>
        <v>0.0594059405940594</v>
      </c>
      <c r="K56" s="96">
        <v>5</v>
      </c>
      <c r="L56" s="146">
        <f t="shared" si="8"/>
        <v>0.04950495049504951</v>
      </c>
      <c r="M56" s="96"/>
      <c r="N56" s="146">
        <f t="shared" si="9"/>
        <v>0</v>
      </c>
      <c r="O56" s="96"/>
      <c r="P56" s="146">
        <f t="shared" si="10"/>
        <v>0</v>
      </c>
      <c r="Q56" s="96">
        <v>1</v>
      </c>
      <c r="R56" s="146">
        <f t="shared" si="11"/>
        <v>0.009900990099009901</v>
      </c>
      <c r="S56" s="96">
        <v>1</v>
      </c>
      <c r="T56" s="146">
        <f t="shared" si="12"/>
        <v>0.009900990099009901</v>
      </c>
      <c r="U56" s="96"/>
      <c r="V56" s="146">
        <f t="shared" si="13"/>
        <v>0</v>
      </c>
      <c r="W56" s="96"/>
      <c r="X56" s="146">
        <f t="shared" si="14"/>
        <v>0</v>
      </c>
      <c r="Y56" s="96"/>
      <c r="Z56" s="146">
        <f t="shared" si="15"/>
        <v>0</v>
      </c>
      <c r="AA56" s="96"/>
      <c r="AB56" s="146">
        <f t="shared" si="16"/>
        <v>0</v>
      </c>
      <c r="AC56" s="96">
        <v>59</v>
      </c>
      <c r="AD56" s="146">
        <f t="shared" si="17"/>
        <v>0.5841584158415841</v>
      </c>
      <c r="AE56" s="73">
        <v>9</v>
      </c>
      <c r="AF56" s="146">
        <f t="shared" si="18"/>
        <v>0.0891089108910891</v>
      </c>
      <c r="AG56" s="96">
        <v>2</v>
      </c>
      <c r="AH56" s="146">
        <f t="shared" si="19"/>
        <v>0.019801980198019802</v>
      </c>
      <c r="AI56" s="82"/>
      <c r="AJ56" s="146">
        <f t="shared" si="20"/>
        <v>0</v>
      </c>
      <c r="AK56" s="96"/>
      <c r="AL56" s="146">
        <f t="shared" si="21"/>
        <v>0</v>
      </c>
      <c r="AM56" s="73"/>
      <c r="AN56" s="146">
        <f t="shared" si="22"/>
        <v>0</v>
      </c>
      <c r="AO56" s="96"/>
      <c r="AP56" s="146">
        <f t="shared" si="23"/>
        <v>0</v>
      </c>
      <c r="AQ56" s="96"/>
      <c r="AR56" s="146">
        <f t="shared" si="24"/>
        <v>0</v>
      </c>
      <c r="AS56" s="96">
        <v>1</v>
      </c>
      <c r="AT56" s="146">
        <f t="shared" si="25"/>
        <v>0.009900990099009901</v>
      </c>
      <c r="AU56" s="96">
        <v>1</v>
      </c>
      <c r="AV56" s="146">
        <f t="shared" si="26"/>
        <v>0.009900990099009901</v>
      </c>
      <c r="AW56" s="96">
        <v>3</v>
      </c>
      <c r="AX56" s="146">
        <f t="shared" si="27"/>
        <v>0.0297029702970297</v>
      </c>
      <c r="AY56" s="96">
        <v>5</v>
      </c>
      <c r="AZ56" s="146">
        <f t="shared" si="28"/>
        <v>0.04950495049504951</v>
      </c>
      <c r="BA56" s="96"/>
      <c r="BB56" s="146">
        <f t="shared" si="29"/>
        <v>0</v>
      </c>
      <c r="BC56" s="77">
        <f t="shared" si="30"/>
        <v>101</v>
      </c>
      <c r="BE56">
        <v>101</v>
      </c>
      <c r="BN56" s="64"/>
      <c r="BP56" s="64"/>
    </row>
    <row r="57" spans="2:68" ht="12.75">
      <c r="B57" s="84" t="s">
        <v>199</v>
      </c>
      <c r="C57" s="96"/>
      <c r="D57" s="146">
        <f t="shared" si="4"/>
        <v>0</v>
      </c>
      <c r="E57" s="96"/>
      <c r="F57" s="146">
        <f t="shared" si="5"/>
        <v>0</v>
      </c>
      <c r="G57" s="96"/>
      <c r="H57" s="146">
        <f t="shared" si="6"/>
        <v>0</v>
      </c>
      <c r="I57" s="96"/>
      <c r="J57" s="146">
        <f t="shared" si="7"/>
        <v>0</v>
      </c>
      <c r="K57" s="96"/>
      <c r="L57" s="146">
        <f t="shared" si="8"/>
        <v>0</v>
      </c>
      <c r="M57" s="96"/>
      <c r="N57" s="146">
        <f t="shared" si="9"/>
        <v>0</v>
      </c>
      <c r="O57" s="96"/>
      <c r="P57" s="146">
        <f t="shared" si="10"/>
        <v>0</v>
      </c>
      <c r="Q57" s="96"/>
      <c r="R57" s="146">
        <f t="shared" si="11"/>
        <v>0</v>
      </c>
      <c r="S57" s="96"/>
      <c r="T57" s="146">
        <f t="shared" si="12"/>
        <v>0</v>
      </c>
      <c r="U57" s="96"/>
      <c r="V57" s="146">
        <f t="shared" si="13"/>
        <v>0</v>
      </c>
      <c r="W57" s="96"/>
      <c r="X57" s="146">
        <f t="shared" si="14"/>
        <v>0</v>
      </c>
      <c r="Y57" s="96">
        <v>1</v>
      </c>
      <c r="Z57" s="146">
        <f t="shared" si="15"/>
        <v>0.0625</v>
      </c>
      <c r="AA57" s="96"/>
      <c r="AB57" s="146">
        <f t="shared" si="16"/>
        <v>0</v>
      </c>
      <c r="AC57" s="96">
        <v>7</v>
      </c>
      <c r="AD57" s="146">
        <f t="shared" si="17"/>
        <v>0.4375</v>
      </c>
      <c r="AE57" s="73">
        <v>2</v>
      </c>
      <c r="AF57" s="146">
        <f t="shared" si="18"/>
        <v>0.125</v>
      </c>
      <c r="AG57" s="96"/>
      <c r="AH57" s="146">
        <f t="shared" si="19"/>
        <v>0</v>
      </c>
      <c r="AI57" s="82"/>
      <c r="AJ57" s="146">
        <f t="shared" si="20"/>
        <v>0</v>
      </c>
      <c r="AK57" s="96">
        <v>1</v>
      </c>
      <c r="AL57" s="146">
        <f t="shared" si="21"/>
        <v>0.0625</v>
      </c>
      <c r="AM57" s="73"/>
      <c r="AN57" s="146">
        <f t="shared" si="22"/>
        <v>0</v>
      </c>
      <c r="AO57" s="96"/>
      <c r="AP57" s="146">
        <f t="shared" si="23"/>
        <v>0</v>
      </c>
      <c r="AQ57" s="96"/>
      <c r="AR57" s="146">
        <f t="shared" si="24"/>
        <v>0</v>
      </c>
      <c r="AS57" s="96"/>
      <c r="AT57" s="146">
        <f t="shared" si="25"/>
        <v>0</v>
      </c>
      <c r="AU57" s="96"/>
      <c r="AV57" s="146">
        <f t="shared" si="26"/>
        <v>0</v>
      </c>
      <c r="AW57" s="96">
        <v>1</v>
      </c>
      <c r="AX57" s="146">
        <f t="shared" si="27"/>
        <v>0.0625</v>
      </c>
      <c r="AY57" s="96">
        <v>4</v>
      </c>
      <c r="AZ57" s="146">
        <f t="shared" si="28"/>
        <v>0.25</v>
      </c>
      <c r="BA57" s="96"/>
      <c r="BB57" s="146">
        <f t="shared" si="29"/>
        <v>0</v>
      </c>
      <c r="BC57" s="77">
        <f t="shared" si="30"/>
        <v>16</v>
      </c>
      <c r="BE57">
        <v>16</v>
      </c>
      <c r="BN57" s="64"/>
      <c r="BP57" s="64"/>
    </row>
    <row r="58" spans="2:68" ht="12.75">
      <c r="B58" s="84" t="s">
        <v>200</v>
      </c>
      <c r="C58" s="96">
        <v>2</v>
      </c>
      <c r="D58" s="146">
        <f t="shared" si="4"/>
        <v>0.003316749585406302</v>
      </c>
      <c r="E58" s="96">
        <v>30</v>
      </c>
      <c r="F58" s="146">
        <f t="shared" si="5"/>
        <v>0.04975124378109453</v>
      </c>
      <c r="G58" s="96">
        <v>5</v>
      </c>
      <c r="H58" s="146">
        <f t="shared" si="6"/>
        <v>0.008291873963515755</v>
      </c>
      <c r="I58" s="96">
        <v>15</v>
      </c>
      <c r="J58" s="146">
        <f t="shared" si="7"/>
        <v>0.024875621890547265</v>
      </c>
      <c r="K58" s="96">
        <v>24</v>
      </c>
      <c r="L58" s="146">
        <f t="shared" si="8"/>
        <v>0.03980099502487562</v>
      </c>
      <c r="M58" s="96">
        <v>3</v>
      </c>
      <c r="N58" s="146">
        <f t="shared" si="9"/>
        <v>0.004975124378109453</v>
      </c>
      <c r="O58" s="96">
        <v>3</v>
      </c>
      <c r="P58" s="146">
        <f t="shared" si="10"/>
        <v>0.004975124378109453</v>
      </c>
      <c r="Q58" s="96">
        <v>3</v>
      </c>
      <c r="R58" s="146">
        <f t="shared" si="11"/>
        <v>0.004975124378109453</v>
      </c>
      <c r="S58" s="96">
        <v>1</v>
      </c>
      <c r="T58" s="146">
        <f t="shared" si="12"/>
        <v>0.001658374792703151</v>
      </c>
      <c r="U58" s="96">
        <v>4</v>
      </c>
      <c r="V58" s="146">
        <f t="shared" si="13"/>
        <v>0.006633499170812604</v>
      </c>
      <c r="W58" s="96">
        <v>3</v>
      </c>
      <c r="X58" s="146">
        <f t="shared" si="14"/>
        <v>0.004975124378109453</v>
      </c>
      <c r="Y58" s="96">
        <v>3</v>
      </c>
      <c r="Z58" s="146">
        <f t="shared" si="15"/>
        <v>0.004975124378109453</v>
      </c>
      <c r="AA58" s="96">
        <v>6</v>
      </c>
      <c r="AB58" s="146">
        <f t="shared" si="16"/>
        <v>0.009950248756218905</v>
      </c>
      <c r="AC58" s="96">
        <v>379</v>
      </c>
      <c r="AD58" s="146">
        <f t="shared" si="17"/>
        <v>0.6285240464344942</v>
      </c>
      <c r="AE58" s="73">
        <v>27</v>
      </c>
      <c r="AF58" s="146">
        <f t="shared" si="18"/>
        <v>0.04477611940298507</v>
      </c>
      <c r="AG58" s="96">
        <v>7</v>
      </c>
      <c r="AH58" s="146">
        <f t="shared" si="19"/>
        <v>0.011608623548922056</v>
      </c>
      <c r="AI58" s="82"/>
      <c r="AJ58" s="146">
        <f t="shared" si="20"/>
        <v>0</v>
      </c>
      <c r="AK58" s="96">
        <v>4</v>
      </c>
      <c r="AL58" s="146">
        <f t="shared" si="21"/>
        <v>0.006633499170812604</v>
      </c>
      <c r="AM58" s="73"/>
      <c r="AN58" s="146">
        <f t="shared" si="22"/>
        <v>0</v>
      </c>
      <c r="AO58" s="96"/>
      <c r="AP58" s="146">
        <f t="shared" si="23"/>
        <v>0</v>
      </c>
      <c r="AQ58" s="96"/>
      <c r="AR58" s="146">
        <f t="shared" si="24"/>
        <v>0</v>
      </c>
      <c r="AS58" s="96">
        <v>6</v>
      </c>
      <c r="AT58" s="146">
        <f t="shared" si="25"/>
        <v>0.009950248756218905</v>
      </c>
      <c r="AU58" s="96">
        <v>10</v>
      </c>
      <c r="AV58" s="146">
        <f t="shared" si="26"/>
        <v>0.01658374792703151</v>
      </c>
      <c r="AW58" s="96">
        <v>25</v>
      </c>
      <c r="AX58" s="146">
        <f t="shared" si="27"/>
        <v>0.04145936981757877</v>
      </c>
      <c r="AY58" s="96">
        <v>43</v>
      </c>
      <c r="AZ58" s="146">
        <f t="shared" si="28"/>
        <v>0.07131011608623548</v>
      </c>
      <c r="BA58" s="96"/>
      <c r="BB58" s="146">
        <f t="shared" si="29"/>
        <v>0</v>
      </c>
      <c r="BC58" s="77">
        <f t="shared" si="30"/>
        <v>603</v>
      </c>
      <c r="BE58">
        <v>603</v>
      </c>
      <c r="BN58" s="64"/>
      <c r="BP58" s="64"/>
    </row>
    <row r="59" spans="2:68" ht="12.75">
      <c r="B59" s="84" t="s">
        <v>201</v>
      </c>
      <c r="C59" s="96"/>
      <c r="D59" s="146">
        <f t="shared" si="4"/>
        <v>0</v>
      </c>
      <c r="E59" s="96">
        <v>1</v>
      </c>
      <c r="F59" s="146">
        <f t="shared" si="5"/>
        <v>0.03225806451612903</v>
      </c>
      <c r="G59" s="96"/>
      <c r="H59" s="146">
        <f t="shared" si="6"/>
        <v>0</v>
      </c>
      <c r="I59" s="96"/>
      <c r="J59" s="146">
        <f t="shared" si="7"/>
        <v>0</v>
      </c>
      <c r="K59" s="96"/>
      <c r="L59" s="146">
        <f t="shared" si="8"/>
        <v>0</v>
      </c>
      <c r="M59" s="96"/>
      <c r="N59" s="146">
        <f t="shared" si="9"/>
        <v>0</v>
      </c>
      <c r="O59" s="96"/>
      <c r="P59" s="146">
        <f t="shared" si="10"/>
        <v>0</v>
      </c>
      <c r="Q59" s="96">
        <v>1</v>
      </c>
      <c r="R59" s="146">
        <f t="shared" si="11"/>
        <v>0.03225806451612903</v>
      </c>
      <c r="S59" s="96"/>
      <c r="T59" s="146">
        <f t="shared" si="12"/>
        <v>0</v>
      </c>
      <c r="U59" s="96"/>
      <c r="V59" s="146">
        <f t="shared" si="13"/>
        <v>0</v>
      </c>
      <c r="W59" s="96"/>
      <c r="X59" s="146">
        <f t="shared" si="14"/>
        <v>0</v>
      </c>
      <c r="Y59" s="96">
        <v>1</v>
      </c>
      <c r="Z59" s="146">
        <f t="shared" si="15"/>
        <v>0.03225806451612903</v>
      </c>
      <c r="AA59" s="96"/>
      <c r="AB59" s="146">
        <f t="shared" si="16"/>
        <v>0</v>
      </c>
      <c r="AC59" s="96">
        <v>19</v>
      </c>
      <c r="AD59" s="146">
        <f t="shared" si="17"/>
        <v>0.6129032258064516</v>
      </c>
      <c r="AE59" s="73">
        <v>3</v>
      </c>
      <c r="AF59" s="146">
        <f t="shared" si="18"/>
        <v>0.0967741935483871</v>
      </c>
      <c r="AG59" s="96">
        <v>1</v>
      </c>
      <c r="AH59" s="146">
        <f t="shared" si="19"/>
        <v>0.03225806451612903</v>
      </c>
      <c r="AI59" s="82"/>
      <c r="AJ59" s="146">
        <f t="shared" si="20"/>
        <v>0</v>
      </c>
      <c r="AK59" s="96">
        <v>1</v>
      </c>
      <c r="AL59" s="146">
        <f t="shared" si="21"/>
        <v>0.03225806451612903</v>
      </c>
      <c r="AM59" s="73"/>
      <c r="AN59" s="146">
        <f t="shared" si="22"/>
        <v>0</v>
      </c>
      <c r="AO59" s="96"/>
      <c r="AP59" s="146">
        <f t="shared" si="23"/>
        <v>0</v>
      </c>
      <c r="AQ59" s="96"/>
      <c r="AR59" s="146">
        <f t="shared" si="24"/>
        <v>0</v>
      </c>
      <c r="AS59" s="96">
        <v>1</v>
      </c>
      <c r="AT59" s="146">
        <f t="shared" si="25"/>
        <v>0.03225806451612903</v>
      </c>
      <c r="AU59" s="96"/>
      <c r="AV59" s="146">
        <f t="shared" si="26"/>
        <v>0</v>
      </c>
      <c r="AW59" s="96"/>
      <c r="AX59" s="146">
        <f t="shared" si="27"/>
        <v>0</v>
      </c>
      <c r="AY59" s="96">
        <v>3</v>
      </c>
      <c r="AZ59" s="146">
        <f t="shared" si="28"/>
        <v>0.0967741935483871</v>
      </c>
      <c r="BA59" s="96"/>
      <c r="BB59" s="146">
        <f t="shared" si="29"/>
        <v>0</v>
      </c>
      <c r="BC59" s="77">
        <f t="shared" si="30"/>
        <v>31</v>
      </c>
      <c r="BE59">
        <v>31</v>
      </c>
      <c r="BN59" s="64"/>
      <c r="BP59" s="64"/>
    </row>
    <row r="60" spans="2:68" ht="12.75">
      <c r="B60" s="84" t="s">
        <v>202</v>
      </c>
      <c r="C60" s="96">
        <v>8</v>
      </c>
      <c r="D60" s="146">
        <f t="shared" si="4"/>
        <v>0.005188067444876783</v>
      </c>
      <c r="E60" s="96">
        <v>61</v>
      </c>
      <c r="F60" s="146">
        <f t="shared" si="5"/>
        <v>0.03955901426718547</v>
      </c>
      <c r="G60" s="96">
        <v>29</v>
      </c>
      <c r="H60" s="146">
        <f t="shared" si="6"/>
        <v>0.01880674448767834</v>
      </c>
      <c r="I60" s="96">
        <v>52</v>
      </c>
      <c r="J60" s="146">
        <f t="shared" si="7"/>
        <v>0.03372243839169909</v>
      </c>
      <c r="K60" s="96">
        <v>26</v>
      </c>
      <c r="L60" s="146">
        <f t="shared" si="8"/>
        <v>0.016861219195849545</v>
      </c>
      <c r="M60" s="96">
        <v>2</v>
      </c>
      <c r="N60" s="146">
        <f t="shared" si="9"/>
        <v>0.0012970168612191958</v>
      </c>
      <c r="O60" s="96">
        <v>11</v>
      </c>
      <c r="P60" s="146">
        <f t="shared" si="10"/>
        <v>0.007133592736705577</v>
      </c>
      <c r="Q60" s="96">
        <v>4</v>
      </c>
      <c r="R60" s="146">
        <f t="shared" si="11"/>
        <v>0.0025940337224383916</v>
      </c>
      <c r="S60" s="96">
        <v>11</v>
      </c>
      <c r="T60" s="146">
        <f t="shared" si="12"/>
        <v>0.007133592736705577</v>
      </c>
      <c r="U60" s="96">
        <v>19</v>
      </c>
      <c r="V60" s="146">
        <f t="shared" si="13"/>
        <v>0.01232166018158236</v>
      </c>
      <c r="W60" s="96">
        <v>3</v>
      </c>
      <c r="X60" s="146">
        <f t="shared" si="14"/>
        <v>0.0019455252918287938</v>
      </c>
      <c r="Y60" s="96">
        <v>8</v>
      </c>
      <c r="Z60" s="146">
        <f t="shared" si="15"/>
        <v>0.005188067444876783</v>
      </c>
      <c r="AA60" s="96">
        <v>23</v>
      </c>
      <c r="AB60" s="146">
        <f t="shared" si="16"/>
        <v>0.014915693904020753</v>
      </c>
      <c r="AC60" s="96">
        <v>884</v>
      </c>
      <c r="AD60" s="146">
        <f t="shared" si="17"/>
        <v>0.5732814526588845</v>
      </c>
      <c r="AE60" s="73">
        <v>115</v>
      </c>
      <c r="AF60" s="146">
        <f t="shared" si="18"/>
        <v>0.07457846952010376</v>
      </c>
      <c r="AG60" s="96">
        <v>27</v>
      </c>
      <c r="AH60" s="146">
        <f t="shared" si="19"/>
        <v>0.017509727626459144</v>
      </c>
      <c r="AI60" s="82"/>
      <c r="AJ60" s="146">
        <f t="shared" si="20"/>
        <v>0</v>
      </c>
      <c r="AK60" s="96">
        <v>4</v>
      </c>
      <c r="AL60" s="146">
        <f t="shared" si="21"/>
        <v>0.0025940337224383916</v>
      </c>
      <c r="AM60" s="73">
        <v>1</v>
      </c>
      <c r="AN60" s="146">
        <f t="shared" si="22"/>
        <v>0.0006485084306095979</v>
      </c>
      <c r="AO60" s="96">
        <v>3</v>
      </c>
      <c r="AP60" s="146">
        <f t="shared" si="23"/>
        <v>0.0019455252918287938</v>
      </c>
      <c r="AQ60" s="96">
        <v>4</v>
      </c>
      <c r="AR60" s="146">
        <f t="shared" si="24"/>
        <v>0.0025940337224383916</v>
      </c>
      <c r="AS60" s="96">
        <v>53</v>
      </c>
      <c r="AT60" s="146">
        <f t="shared" si="25"/>
        <v>0.03437094682230869</v>
      </c>
      <c r="AU60" s="96">
        <v>23</v>
      </c>
      <c r="AV60" s="146">
        <f t="shared" si="26"/>
        <v>0.014915693904020753</v>
      </c>
      <c r="AW60" s="96">
        <v>47</v>
      </c>
      <c r="AX60" s="146">
        <f t="shared" si="27"/>
        <v>0.0304798962386511</v>
      </c>
      <c r="AY60" s="96">
        <v>124</v>
      </c>
      <c r="AZ60" s="146">
        <f t="shared" si="28"/>
        <v>0.08041504539559015</v>
      </c>
      <c r="BA60" s="96"/>
      <c r="BB60" s="146">
        <f t="shared" si="29"/>
        <v>0</v>
      </c>
      <c r="BC60" s="77">
        <f t="shared" si="30"/>
        <v>1542</v>
      </c>
      <c r="BE60">
        <v>1542</v>
      </c>
      <c r="BN60" s="64"/>
      <c r="BP60" s="64"/>
    </row>
    <row r="61" spans="2:68" ht="12.75">
      <c r="B61" s="84" t="s">
        <v>203</v>
      </c>
      <c r="C61" s="96"/>
      <c r="D61" s="146">
        <f t="shared" si="4"/>
        <v>0</v>
      </c>
      <c r="E61" s="96"/>
      <c r="F61" s="146">
        <f t="shared" si="5"/>
        <v>0</v>
      </c>
      <c r="G61" s="96"/>
      <c r="H61" s="146">
        <f t="shared" si="6"/>
        <v>0</v>
      </c>
      <c r="I61" s="96"/>
      <c r="J61" s="146">
        <f t="shared" si="7"/>
        <v>0</v>
      </c>
      <c r="K61" s="96"/>
      <c r="L61" s="146">
        <f t="shared" si="8"/>
        <v>0</v>
      </c>
      <c r="M61" s="96"/>
      <c r="N61" s="146">
        <f t="shared" si="9"/>
        <v>0</v>
      </c>
      <c r="O61" s="96"/>
      <c r="P61" s="146">
        <f t="shared" si="10"/>
        <v>0</v>
      </c>
      <c r="Q61" s="96"/>
      <c r="R61" s="146">
        <f t="shared" si="11"/>
        <v>0</v>
      </c>
      <c r="S61" s="96"/>
      <c r="T61" s="146">
        <f t="shared" si="12"/>
        <v>0</v>
      </c>
      <c r="U61" s="96"/>
      <c r="V61" s="146">
        <f t="shared" si="13"/>
        <v>0</v>
      </c>
      <c r="W61" s="96"/>
      <c r="X61" s="146">
        <f t="shared" si="14"/>
        <v>0</v>
      </c>
      <c r="Y61" s="96"/>
      <c r="Z61" s="146">
        <f t="shared" si="15"/>
        <v>0</v>
      </c>
      <c r="AA61" s="96"/>
      <c r="AB61" s="146">
        <f t="shared" si="16"/>
        <v>0</v>
      </c>
      <c r="AC61" s="96">
        <v>9</v>
      </c>
      <c r="AD61" s="146">
        <f t="shared" si="17"/>
        <v>0.6</v>
      </c>
      <c r="AE61" s="73">
        <v>5</v>
      </c>
      <c r="AF61" s="146">
        <f t="shared" si="18"/>
        <v>0.3333333333333333</v>
      </c>
      <c r="AG61" s="96"/>
      <c r="AH61" s="146">
        <f t="shared" si="19"/>
        <v>0</v>
      </c>
      <c r="AI61" s="82"/>
      <c r="AJ61" s="146">
        <f t="shared" si="20"/>
        <v>0</v>
      </c>
      <c r="AK61" s="96"/>
      <c r="AL61" s="146">
        <f t="shared" si="21"/>
        <v>0</v>
      </c>
      <c r="AM61" s="73"/>
      <c r="AN61" s="146">
        <f t="shared" si="22"/>
        <v>0</v>
      </c>
      <c r="AO61" s="96">
        <v>1</v>
      </c>
      <c r="AP61" s="146">
        <f t="shared" si="23"/>
        <v>0.06666666666666667</v>
      </c>
      <c r="AQ61" s="96"/>
      <c r="AR61" s="146">
        <f t="shared" si="24"/>
        <v>0</v>
      </c>
      <c r="AS61" s="96"/>
      <c r="AT61" s="146">
        <f t="shared" si="25"/>
        <v>0</v>
      </c>
      <c r="AU61" s="96"/>
      <c r="AV61" s="146">
        <f t="shared" si="26"/>
        <v>0</v>
      </c>
      <c r="AW61" s="96"/>
      <c r="AX61" s="146">
        <f t="shared" si="27"/>
        <v>0</v>
      </c>
      <c r="AY61" s="96"/>
      <c r="AZ61" s="146">
        <f t="shared" si="28"/>
        <v>0</v>
      </c>
      <c r="BA61" s="96"/>
      <c r="BB61" s="146">
        <f t="shared" si="29"/>
        <v>0</v>
      </c>
      <c r="BC61" s="77">
        <f t="shared" si="30"/>
        <v>15</v>
      </c>
      <c r="BE61">
        <v>15</v>
      </c>
      <c r="BN61" s="64"/>
      <c r="BP61" s="64"/>
    </row>
    <row r="62" spans="2:68" ht="13.5" thickBot="1">
      <c r="B62" s="192" t="s">
        <v>204</v>
      </c>
      <c r="C62" s="96"/>
      <c r="D62" s="146">
        <f t="shared" si="4"/>
        <v>0</v>
      </c>
      <c r="E62" s="96">
        <v>9</v>
      </c>
      <c r="F62" s="146">
        <f t="shared" si="5"/>
        <v>0.04455445544554455</v>
      </c>
      <c r="G62" s="96">
        <v>2</v>
      </c>
      <c r="H62" s="146">
        <f t="shared" si="6"/>
        <v>0.009900990099009901</v>
      </c>
      <c r="I62" s="96">
        <v>7</v>
      </c>
      <c r="J62" s="146">
        <f t="shared" si="7"/>
        <v>0.034653465346534656</v>
      </c>
      <c r="K62" s="96">
        <v>1</v>
      </c>
      <c r="L62" s="146">
        <f t="shared" si="8"/>
        <v>0.0049504950495049506</v>
      </c>
      <c r="M62" s="96"/>
      <c r="N62" s="146">
        <f t="shared" si="9"/>
        <v>0</v>
      </c>
      <c r="O62" s="96"/>
      <c r="P62" s="146">
        <f t="shared" si="10"/>
        <v>0</v>
      </c>
      <c r="Q62" s="96">
        <v>1</v>
      </c>
      <c r="R62" s="146">
        <f t="shared" si="11"/>
        <v>0.0049504950495049506</v>
      </c>
      <c r="S62" s="96"/>
      <c r="T62" s="146">
        <f t="shared" si="12"/>
        <v>0</v>
      </c>
      <c r="U62" s="96">
        <v>3</v>
      </c>
      <c r="V62" s="146">
        <f t="shared" si="13"/>
        <v>0.01485148514851485</v>
      </c>
      <c r="W62" s="96"/>
      <c r="X62" s="146">
        <f t="shared" si="14"/>
        <v>0</v>
      </c>
      <c r="Y62" s="96">
        <v>4</v>
      </c>
      <c r="Z62" s="146">
        <f t="shared" si="15"/>
        <v>0.019801980198019802</v>
      </c>
      <c r="AA62" s="96">
        <v>4</v>
      </c>
      <c r="AB62" s="146">
        <f t="shared" si="16"/>
        <v>0.019801980198019802</v>
      </c>
      <c r="AC62" s="96">
        <v>108</v>
      </c>
      <c r="AD62" s="146">
        <f t="shared" si="17"/>
        <v>0.5346534653465347</v>
      </c>
      <c r="AE62" s="73">
        <v>18</v>
      </c>
      <c r="AF62" s="146">
        <f t="shared" si="18"/>
        <v>0.0891089108910891</v>
      </c>
      <c r="AG62" s="96">
        <v>1</v>
      </c>
      <c r="AH62" s="146">
        <f t="shared" si="19"/>
        <v>0.0049504950495049506</v>
      </c>
      <c r="AI62" s="82"/>
      <c r="AJ62" s="146">
        <f t="shared" si="20"/>
        <v>0</v>
      </c>
      <c r="AK62" s="96">
        <v>2</v>
      </c>
      <c r="AL62" s="146">
        <f t="shared" si="21"/>
        <v>0.009900990099009901</v>
      </c>
      <c r="AM62" s="73"/>
      <c r="AN62" s="146">
        <f t="shared" si="22"/>
        <v>0</v>
      </c>
      <c r="AO62" s="96"/>
      <c r="AP62" s="146">
        <f t="shared" si="23"/>
        <v>0</v>
      </c>
      <c r="AQ62" s="96"/>
      <c r="AR62" s="146">
        <f t="shared" si="24"/>
        <v>0</v>
      </c>
      <c r="AS62" s="96">
        <v>3</v>
      </c>
      <c r="AT62" s="146">
        <f t="shared" si="25"/>
        <v>0.01485148514851485</v>
      </c>
      <c r="AU62" s="96">
        <v>4</v>
      </c>
      <c r="AV62" s="146">
        <f t="shared" si="26"/>
        <v>0.019801980198019802</v>
      </c>
      <c r="AW62" s="96">
        <v>9</v>
      </c>
      <c r="AX62" s="146">
        <f t="shared" si="27"/>
        <v>0.04455445544554455</v>
      </c>
      <c r="AY62" s="96">
        <v>26</v>
      </c>
      <c r="AZ62" s="146">
        <f t="shared" si="28"/>
        <v>0.12871287128712872</v>
      </c>
      <c r="BA62" s="96"/>
      <c r="BB62" s="146">
        <f t="shared" si="29"/>
        <v>0</v>
      </c>
      <c r="BC62" s="77">
        <f t="shared" si="30"/>
        <v>202</v>
      </c>
      <c r="BE62">
        <v>202</v>
      </c>
      <c r="BN62" s="64"/>
      <c r="BP62" s="64"/>
    </row>
    <row r="63" spans="2:68" ht="13.5" thickBot="1">
      <c r="B63" s="272" t="s">
        <v>300</v>
      </c>
      <c r="C63" s="96"/>
      <c r="D63" s="146">
        <f t="shared" si="4"/>
        <v>0</v>
      </c>
      <c r="E63" s="96"/>
      <c r="F63" s="146">
        <f t="shared" si="5"/>
        <v>0</v>
      </c>
      <c r="G63" s="96">
        <v>1</v>
      </c>
      <c r="H63" s="146">
        <f t="shared" si="6"/>
        <v>0.1</v>
      </c>
      <c r="I63" s="96">
        <v>1</v>
      </c>
      <c r="J63" s="146">
        <f t="shared" si="7"/>
        <v>0.1</v>
      </c>
      <c r="K63" s="96"/>
      <c r="L63" s="146">
        <f t="shared" si="8"/>
        <v>0</v>
      </c>
      <c r="M63" s="96"/>
      <c r="N63" s="146">
        <f t="shared" si="9"/>
        <v>0</v>
      </c>
      <c r="O63" s="96"/>
      <c r="P63" s="146">
        <f t="shared" si="10"/>
        <v>0</v>
      </c>
      <c r="Q63" s="96"/>
      <c r="R63" s="146">
        <f t="shared" si="11"/>
        <v>0</v>
      </c>
      <c r="S63" s="96"/>
      <c r="T63" s="146">
        <f t="shared" si="12"/>
        <v>0</v>
      </c>
      <c r="U63" s="96"/>
      <c r="V63" s="146">
        <f t="shared" si="13"/>
        <v>0</v>
      </c>
      <c r="W63" s="96"/>
      <c r="X63" s="146">
        <f t="shared" si="14"/>
        <v>0</v>
      </c>
      <c r="Y63" s="96"/>
      <c r="Z63" s="146">
        <f t="shared" si="15"/>
        <v>0</v>
      </c>
      <c r="AA63" s="96">
        <v>1</v>
      </c>
      <c r="AB63" s="146">
        <f t="shared" si="16"/>
        <v>0.1</v>
      </c>
      <c r="AC63" s="96">
        <v>5</v>
      </c>
      <c r="AD63" s="146">
        <f t="shared" si="17"/>
        <v>0.5</v>
      </c>
      <c r="AE63" s="73"/>
      <c r="AF63" s="146">
        <f t="shared" si="18"/>
        <v>0</v>
      </c>
      <c r="AG63" s="96">
        <v>1</v>
      </c>
      <c r="AH63" s="146">
        <f t="shared" si="19"/>
        <v>0.1</v>
      </c>
      <c r="AI63" s="82"/>
      <c r="AJ63" s="146">
        <f t="shared" si="20"/>
        <v>0</v>
      </c>
      <c r="AK63" s="96"/>
      <c r="AL63" s="146">
        <f t="shared" si="21"/>
        <v>0</v>
      </c>
      <c r="AM63" s="73"/>
      <c r="AN63" s="146">
        <f t="shared" si="22"/>
        <v>0</v>
      </c>
      <c r="AO63" s="96"/>
      <c r="AP63" s="146">
        <f t="shared" si="23"/>
        <v>0</v>
      </c>
      <c r="AQ63" s="96"/>
      <c r="AR63" s="146">
        <f t="shared" si="24"/>
        <v>0</v>
      </c>
      <c r="AS63" s="96"/>
      <c r="AT63" s="146">
        <f t="shared" si="25"/>
        <v>0</v>
      </c>
      <c r="AU63" s="96"/>
      <c r="AV63" s="146">
        <f t="shared" si="26"/>
        <v>0</v>
      </c>
      <c r="AW63" s="96"/>
      <c r="AX63" s="146">
        <f t="shared" si="27"/>
        <v>0</v>
      </c>
      <c r="AY63" s="96">
        <v>1</v>
      </c>
      <c r="AZ63" s="146">
        <f t="shared" si="28"/>
        <v>0.1</v>
      </c>
      <c r="BA63" s="96"/>
      <c r="BB63" s="146">
        <f t="shared" si="29"/>
        <v>0</v>
      </c>
      <c r="BC63" s="77">
        <f t="shared" si="30"/>
        <v>10</v>
      </c>
      <c r="BE63">
        <v>10</v>
      </c>
      <c r="BN63" s="64"/>
      <c r="BP63" s="64"/>
    </row>
    <row r="64" spans="2:68" ht="13.5" thickBot="1">
      <c r="B64" s="78" t="s">
        <v>165</v>
      </c>
      <c r="C64" s="429">
        <f>SUM(C41:C63)</f>
        <v>51</v>
      </c>
      <c r="D64" s="430">
        <f>C64/BC64</f>
        <v>0.008426966292134831</v>
      </c>
      <c r="E64" s="429">
        <f>SUM(E41:E63)</f>
        <v>276</v>
      </c>
      <c r="F64" s="431">
        <f t="shared" si="5"/>
        <v>0.04560475875743556</v>
      </c>
      <c r="G64" s="429">
        <f>SUM(G41:G63)</f>
        <v>103</v>
      </c>
      <c r="H64" s="431">
        <f t="shared" si="6"/>
        <v>0.017019167217448776</v>
      </c>
      <c r="I64" s="429">
        <f>SUM(I41:I63)</f>
        <v>185</v>
      </c>
      <c r="J64" s="431">
        <f t="shared" si="7"/>
        <v>0.030568407138136154</v>
      </c>
      <c r="K64" s="429">
        <f>SUM(K41:K63)</f>
        <v>146</v>
      </c>
      <c r="L64" s="431">
        <f t="shared" si="8"/>
        <v>0.024124256444150696</v>
      </c>
      <c r="M64" s="429">
        <f>SUM(M41:M63)</f>
        <v>24</v>
      </c>
      <c r="N64" s="431">
        <f t="shared" si="9"/>
        <v>0.0039656311962987445</v>
      </c>
      <c r="O64" s="429">
        <f>SUM(O41:O63)</f>
        <v>36</v>
      </c>
      <c r="P64" s="431">
        <f t="shared" si="10"/>
        <v>0.005948446794448116</v>
      </c>
      <c r="Q64" s="429">
        <f>SUM(Q41:Q63)</f>
        <v>17</v>
      </c>
      <c r="R64" s="431">
        <f t="shared" si="11"/>
        <v>0.0028089887640449437</v>
      </c>
      <c r="S64" s="429">
        <f>SUM(S41:S63)</f>
        <v>35</v>
      </c>
      <c r="T64" s="431">
        <f t="shared" si="12"/>
        <v>0.005783212161269002</v>
      </c>
      <c r="U64" s="429">
        <f>SUM(U41:U63)</f>
        <v>63</v>
      </c>
      <c r="V64" s="431">
        <f t="shared" si="13"/>
        <v>0.010409781890284204</v>
      </c>
      <c r="W64" s="429">
        <f>SUM(W41:W63)</f>
        <v>17</v>
      </c>
      <c r="X64" s="431">
        <f t="shared" si="14"/>
        <v>0.0028089887640449437</v>
      </c>
      <c r="Y64" s="429">
        <f>SUM(Y41:Y63)</f>
        <v>41</v>
      </c>
      <c r="Z64" s="431">
        <f t="shared" si="15"/>
        <v>0.006774619960343688</v>
      </c>
      <c r="AA64" s="429">
        <f>SUM(AA41:AA63)</f>
        <v>64</v>
      </c>
      <c r="AB64" s="431">
        <f t="shared" si="16"/>
        <v>0.010575016523463317</v>
      </c>
      <c r="AC64" s="429">
        <f>SUM(AC41:AC63)</f>
        <v>3357</v>
      </c>
      <c r="AD64" s="431">
        <f t="shared" si="17"/>
        <v>0.5546926635822869</v>
      </c>
      <c r="AE64" s="429">
        <f>SUM(AE41:AE63)</f>
        <v>528</v>
      </c>
      <c r="AF64" s="431">
        <f t="shared" si="18"/>
        <v>0.08724388631857237</v>
      </c>
      <c r="AG64" s="429">
        <f>SUM(AG41:AG63)</f>
        <v>144</v>
      </c>
      <c r="AH64" s="431">
        <f t="shared" si="19"/>
        <v>0.023793787177792465</v>
      </c>
      <c r="AI64" s="429">
        <f>SUM(AI41:AI63)</f>
        <v>0</v>
      </c>
      <c r="AJ64" s="431">
        <f t="shared" si="20"/>
        <v>0</v>
      </c>
      <c r="AK64" s="429">
        <f>SUM(AK41:AK63)</f>
        <v>22</v>
      </c>
      <c r="AL64" s="431">
        <f t="shared" si="21"/>
        <v>0.0036351619299405157</v>
      </c>
      <c r="AM64" s="429">
        <f>SUM(AM41:AM63)</f>
        <v>1</v>
      </c>
      <c r="AN64" s="431">
        <f t="shared" si="22"/>
        <v>0.00016523463317911433</v>
      </c>
      <c r="AO64" s="429">
        <f>SUM(AO41:AO63)</f>
        <v>7</v>
      </c>
      <c r="AP64" s="431">
        <f t="shared" si="23"/>
        <v>0.0011566424322538005</v>
      </c>
      <c r="AQ64" s="429">
        <f>SUM(AQ41:AQ63)</f>
        <v>18</v>
      </c>
      <c r="AR64" s="431">
        <f t="shared" si="24"/>
        <v>0.002974223397224058</v>
      </c>
      <c r="AS64" s="429">
        <f>SUM(AS41:AS63)</f>
        <v>177</v>
      </c>
      <c r="AT64" s="431">
        <f t="shared" si="25"/>
        <v>0.02924653007270324</v>
      </c>
      <c r="AU64" s="429">
        <f>SUM(AU41:AU63)</f>
        <v>102</v>
      </c>
      <c r="AV64" s="431">
        <f t="shared" si="26"/>
        <v>0.016853932584269662</v>
      </c>
      <c r="AW64" s="429">
        <f>SUM(AW41:AW63)</f>
        <v>157</v>
      </c>
      <c r="AX64" s="431">
        <f t="shared" si="27"/>
        <v>0.02594183740912095</v>
      </c>
      <c r="AY64" s="429">
        <f>SUM(AY41:AY63)</f>
        <v>480</v>
      </c>
      <c r="AZ64" s="431">
        <f t="shared" si="28"/>
        <v>0.07931262392597488</v>
      </c>
      <c r="BA64" s="432">
        <f>SUM(BA41:BA63)</f>
        <v>1</v>
      </c>
      <c r="BB64" s="433">
        <f t="shared" si="29"/>
        <v>0.00016523463317911433</v>
      </c>
      <c r="BC64" s="432">
        <f>SUM(AY64,AW64,AU64,AS64,AQ64,AO64,AM64,AK64,AI64,AG64,AE64,AC64,AA64,Y64,W64,U64,S64,Q64,O64,M64,K64,I64,G64,E64,C64,BA64)</f>
        <v>6052</v>
      </c>
      <c r="BN64" s="64"/>
      <c r="BP64" s="64"/>
    </row>
    <row r="66" ht="12.75">
      <c r="B66" s="35"/>
    </row>
    <row r="67" ht="12.75">
      <c r="B67" s="4" t="s">
        <v>5</v>
      </c>
    </row>
    <row r="68" ht="12.75">
      <c r="B68" t="s">
        <v>43</v>
      </c>
    </row>
    <row r="69" ht="12.75">
      <c r="B69" t="s">
        <v>74</v>
      </c>
    </row>
    <row r="70" ht="12.75">
      <c r="B70" s="7" t="s">
        <v>108</v>
      </c>
    </row>
    <row r="71" ht="12.75">
      <c r="B71" t="s">
        <v>243</v>
      </c>
    </row>
    <row r="73" ht="20.25">
      <c r="B73" s="5" t="s">
        <v>1</v>
      </c>
    </row>
  </sheetData>
  <sheetProtection/>
  <mergeCells count="34">
    <mergeCell ref="C39:D39"/>
    <mergeCell ref="B39:B40"/>
    <mergeCell ref="U39:V39"/>
    <mergeCell ref="M39:N39"/>
    <mergeCell ref="O39:P39"/>
    <mergeCell ref="Q39:R39"/>
    <mergeCell ref="K39:L39"/>
    <mergeCell ref="S39:T39"/>
    <mergeCell ref="I39:J39"/>
    <mergeCell ref="B2:I2"/>
    <mergeCell ref="C4:D4"/>
    <mergeCell ref="E4:F4"/>
    <mergeCell ref="G4:H4"/>
    <mergeCell ref="I4:I5"/>
    <mergeCell ref="B4:B5"/>
    <mergeCell ref="AM39:AN39"/>
    <mergeCell ref="AO39:AP39"/>
    <mergeCell ref="AQ39:AR39"/>
    <mergeCell ref="G39:H39"/>
    <mergeCell ref="E39:F39"/>
    <mergeCell ref="W39:X39"/>
    <mergeCell ref="Y39:Z39"/>
    <mergeCell ref="AA39:AB39"/>
    <mergeCell ref="AC39:AD39"/>
    <mergeCell ref="BA39:BB39"/>
    <mergeCell ref="B37:BC37"/>
    <mergeCell ref="AS39:AT39"/>
    <mergeCell ref="AE39:AF39"/>
    <mergeCell ref="AG39:AH39"/>
    <mergeCell ref="AU39:AV39"/>
    <mergeCell ref="AW39:AX39"/>
    <mergeCell ref="AY39:AZ39"/>
    <mergeCell ref="AI39:AJ39"/>
    <mergeCell ref="AK39:AL39"/>
  </mergeCells>
  <hyperlinks>
    <hyperlink ref="B73" location="Contents!A1" display="Contents"/>
  </hyperlinks>
  <printOptions/>
  <pageMargins left="0.75" right="0.75" top="1" bottom="1" header="0.5" footer="0.5"/>
  <pageSetup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61"/>
  </sheetPr>
  <dimension ref="B2:Q11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1" max="13" width="17.28125" style="0" customWidth="1"/>
  </cols>
  <sheetData>
    <row r="2" spans="2:17" ht="18" customHeight="1">
      <c r="B2" s="511" t="s">
        <v>270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</row>
    <row r="4" spans="2:17" ht="15" customHeight="1">
      <c r="B4" s="586" t="s">
        <v>165</v>
      </c>
      <c r="C4" s="588" t="s">
        <v>225</v>
      </c>
      <c r="D4" s="589"/>
      <c r="E4" s="588" t="s">
        <v>52</v>
      </c>
      <c r="F4" s="589"/>
      <c r="G4" s="588" t="s">
        <v>53</v>
      </c>
      <c r="H4" s="589"/>
      <c r="I4" s="588" t="s">
        <v>54</v>
      </c>
      <c r="J4" s="589"/>
      <c r="K4" s="587" t="s">
        <v>226</v>
      </c>
      <c r="L4" s="587"/>
      <c r="M4" s="587" t="s">
        <v>227</v>
      </c>
      <c r="N4" s="587"/>
      <c r="O4" s="587" t="s">
        <v>224</v>
      </c>
      <c r="P4" s="587"/>
      <c r="Q4" s="587" t="s">
        <v>4</v>
      </c>
    </row>
    <row r="5" spans="2:17" ht="15" customHeight="1">
      <c r="B5" s="586"/>
      <c r="C5" s="196" t="s">
        <v>102</v>
      </c>
      <c r="D5" s="196" t="s">
        <v>3</v>
      </c>
      <c r="E5" s="196" t="s">
        <v>102</v>
      </c>
      <c r="F5" s="196" t="s">
        <v>3</v>
      </c>
      <c r="G5" s="196" t="s">
        <v>102</v>
      </c>
      <c r="H5" s="196" t="s">
        <v>3</v>
      </c>
      <c r="I5" s="135" t="s">
        <v>102</v>
      </c>
      <c r="J5" s="135" t="s">
        <v>3</v>
      </c>
      <c r="K5" s="136" t="s">
        <v>102</v>
      </c>
      <c r="L5" s="136" t="s">
        <v>3</v>
      </c>
      <c r="M5" s="136" t="s">
        <v>102</v>
      </c>
      <c r="N5" s="136" t="s">
        <v>3</v>
      </c>
      <c r="O5" s="136" t="s">
        <v>102</v>
      </c>
      <c r="P5" s="136" t="s">
        <v>3</v>
      </c>
      <c r="Q5" s="587"/>
    </row>
    <row r="6" spans="2:17" ht="14.25" customHeight="1">
      <c r="B6" s="586"/>
      <c r="C6" s="141"/>
      <c r="D6" s="183">
        <f>C6/Q6</f>
        <v>0</v>
      </c>
      <c r="E6" s="141">
        <v>4</v>
      </c>
      <c r="F6" s="183">
        <f>E6/Q6</f>
        <v>0.26666666666666666</v>
      </c>
      <c r="G6" s="141">
        <v>1</v>
      </c>
      <c r="H6" s="183">
        <f>G6/Q6</f>
        <v>0.06666666666666667</v>
      </c>
      <c r="I6" s="141">
        <v>1</v>
      </c>
      <c r="J6" s="183">
        <f>I6/Q6</f>
        <v>0.06666666666666667</v>
      </c>
      <c r="K6" s="138">
        <v>1</v>
      </c>
      <c r="L6" s="180">
        <f>K6/Q6</f>
        <v>0.06666666666666667</v>
      </c>
      <c r="M6" s="138">
        <v>1</v>
      </c>
      <c r="N6" s="180">
        <f>M6/Q6</f>
        <v>0.06666666666666667</v>
      </c>
      <c r="O6" s="138">
        <v>7</v>
      </c>
      <c r="P6" s="180">
        <f>O6/Q6</f>
        <v>0.4666666666666667</v>
      </c>
      <c r="Q6" s="138">
        <f>SUM(C6,E6,G6,I6,K6,M6,O6,)</f>
        <v>15</v>
      </c>
    </row>
    <row r="8" s="16" customFormat="1" ht="12.75">
      <c r="B8" s="6" t="s">
        <v>5</v>
      </c>
    </row>
    <row r="9" s="16" customFormat="1" ht="12.75">
      <c r="B9" s="7" t="s">
        <v>266</v>
      </c>
    </row>
    <row r="11" ht="20.25">
      <c r="B11" s="10" t="s">
        <v>1</v>
      </c>
    </row>
  </sheetData>
  <sheetProtection/>
  <mergeCells count="10">
    <mergeCell ref="G4:H4"/>
    <mergeCell ref="B2:Q2"/>
    <mergeCell ref="B4:B6"/>
    <mergeCell ref="I4:J4"/>
    <mergeCell ref="K4:L4"/>
    <mergeCell ref="M4:N4"/>
    <mergeCell ref="O4:P4"/>
    <mergeCell ref="Q4:Q5"/>
    <mergeCell ref="C4:D4"/>
    <mergeCell ref="E4:F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1"/>
  </sheetPr>
  <dimension ref="B2:S11"/>
  <sheetViews>
    <sheetView showGridLines="0" zoomScalePageLayoutView="0" workbookViewId="0" topLeftCell="A1">
      <selection activeCell="K27" sqref="K27"/>
    </sheetView>
  </sheetViews>
  <sheetFormatPr defaultColWidth="9.28125" defaultRowHeight="12.75"/>
  <cols>
    <col min="1" max="1" width="17.28125" style="0" customWidth="1"/>
    <col min="2" max="2" width="20.7109375" style="0" customWidth="1"/>
    <col min="3" max="15" width="17.28125" style="0" customWidth="1"/>
    <col min="16" max="16" width="12.00390625" style="0" customWidth="1"/>
    <col min="17" max="17" width="12.140625" style="0" customWidth="1"/>
    <col min="18" max="18" width="11.140625" style="0" customWidth="1"/>
  </cols>
  <sheetData>
    <row r="1" ht="12.75" customHeight="1"/>
    <row r="2" spans="2:19" ht="18" customHeight="1">
      <c r="B2" s="590" t="s">
        <v>271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</row>
    <row r="3" spans="2:15" s="30" customFormat="1" ht="12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9" ht="15" customHeight="1">
      <c r="B4" s="586" t="s">
        <v>44</v>
      </c>
      <c r="C4" s="587" t="s">
        <v>109</v>
      </c>
      <c r="D4" s="587"/>
      <c r="E4" s="587" t="s">
        <v>70</v>
      </c>
      <c r="F4" s="587"/>
      <c r="G4" s="587" t="s">
        <v>37</v>
      </c>
      <c r="H4" s="587"/>
      <c r="I4" s="587" t="s">
        <v>38</v>
      </c>
      <c r="J4" s="587"/>
      <c r="K4" s="587" t="s">
        <v>39</v>
      </c>
      <c r="L4" s="587"/>
      <c r="M4" s="587" t="s">
        <v>40</v>
      </c>
      <c r="N4" s="587"/>
      <c r="O4" s="587" t="s">
        <v>41</v>
      </c>
      <c r="P4" s="587"/>
      <c r="Q4" s="587" t="s">
        <v>42</v>
      </c>
      <c r="R4" s="587"/>
      <c r="S4" s="587" t="s">
        <v>4</v>
      </c>
    </row>
    <row r="5" spans="2:19" ht="15" customHeight="1">
      <c r="B5" s="586"/>
      <c r="C5" s="136" t="s">
        <v>102</v>
      </c>
      <c r="D5" s="136" t="s">
        <v>3</v>
      </c>
      <c r="E5" s="136" t="s">
        <v>102</v>
      </c>
      <c r="F5" s="136" t="s">
        <v>3</v>
      </c>
      <c r="G5" s="136" t="s">
        <v>102</v>
      </c>
      <c r="H5" s="136" t="s">
        <v>3</v>
      </c>
      <c r="I5" s="136" t="s">
        <v>102</v>
      </c>
      <c r="J5" s="136" t="s">
        <v>3</v>
      </c>
      <c r="K5" s="136" t="s">
        <v>102</v>
      </c>
      <c r="L5" s="136" t="s">
        <v>3</v>
      </c>
      <c r="M5" s="136" t="s">
        <v>102</v>
      </c>
      <c r="N5" s="136" t="s">
        <v>3</v>
      </c>
      <c r="O5" s="197" t="s">
        <v>102</v>
      </c>
      <c r="P5" s="197" t="s">
        <v>3</v>
      </c>
      <c r="Q5" s="197" t="s">
        <v>102</v>
      </c>
      <c r="R5" s="197" t="s">
        <v>3</v>
      </c>
      <c r="S5" s="587"/>
    </row>
    <row r="6" spans="2:19" ht="12.75" customHeight="1">
      <c r="B6" s="586"/>
      <c r="C6" s="138">
        <v>1</v>
      </c>
      <c r="D6" s="180">
        <f>C6/S6</f>
        <v>0.06666666666666667</v>
      </c>
      <c r="E6" s="138">
        <v>1</v>
      </c>
      <c r="F6" s="180">
        <f>E6/S6</f>
        <v>0.06666666666666667</v>
      </c>
      <c r="G6" s="138">
        <v>3</v>
      </c>
      <c r="H6" s="180">
        <f>G6/S6</f>
        <v>0.2</v>
      </c>
      <c r="I6" s="138">
        <v>1</v>
      </c>
      <c r="J6" s="180">
        <f>I6/S6</f>
        <v>0.06666666666666667</v>
      </c>
      <c r="K6" s="138">
        <v>3</v>
      </c>
      <c r="L6" s="180">
        <f>K6/S6</f>
        <v>0.2</v>
      </c>
      <c r="M6" s="138">
        <v>2</v>
      </c>
      <c r="N6" s="180">
        <f>M6/S6</f>
        <v>0.13333333333333333</v>
      </c>
      <c r="O6" s="138">
        <v>3</v>
      </c>
      <c r="P6" s="180">
        <f>O6/S6</f>
        <v>0.2</v>
      </c>
      <c r="Q6" s="138">
        <v>1</v>
      </c>
      <c r="R6" s="180">
        <f>Q6/S6</f>
        <v>0.06666666666666667</v>
      </c>
      <c r="S6" s="138">
        <f>SUM(C6,E6,G6,I6,K6,M6,O6,Q6)</f>
        <v>15</v>
      </c>
    </row>
    <row r="7" ht="12.75" customHeight="1"/>
    <row r="8" spans="2:4" s="16" customFormat="1" ht="15" customHeight="1">
      <c r="B8" s="6" t="s">
        <v>5</v>
      </c>
      <c r="C8" s="14"/>
      <c r="D8" s="18"/>
    </row>
    <row r="9" spans="2:4" s="16" customFormat="1" ht="15" customHeight="1">
      <c r="B9" s="7" t="s">
        <v>266</v>
      </c>
      <c r="C9" s="15"/>
      <c r="D9" s="18"/>
    </row>
    <row r="11" ht="20.25">
      <c r="B11" s="10" t="s">
        <v>1</v>
      </c>
    </row>
  </sheetData>
  <sheetProtection/>
  <mergeCells count="11">
    <mergeCell ref="B2:S2"/>
    <mergeCell ref="S4:S5"/>
    <mergeCell ref="B4:B6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B2:K29"/>
  <sheetViews>
    <sheetView showGridLines="0" zoomScalePageLayoutView="0" workbookViewId="0" topLeftCell="A1">
      <selection activeCell="C7" sqref="C7:I18"/>
    </sheetView>
  </sheetViews>
  <sheetFormatPr defaultColWidth="9.140625" defaultRowHeight="12.75"/>
  <cols>
    <col min="1" max="1" width="5.421875" style="0" customWidth="1"/>
    <col min="2" max="2" width="32.7109375" style="0" customWidth="1"/>
    <col min="6" max="6" width="10.57421875" style="0" customWidth="1"/>
    <col min="8" max="8" width="10.57421875" style="0" customWidth="1"/>
    <col min="9" max="9" width="14.00390625" style="0" customWidth="1"/>
    <col min="11" max="11" width="20.140625" style="0" customWidth="1"/>
    <col min="15" max="15" width="9.140625" style="0" customWidth="1"/>
  </cols>
  <sheetData>
    <row r="2" spans="2:11" ht="18.75">
      <c r="B2" s="592" t="s">
        <v>272</v>
      </c>
      <c r="C2" s="592"/>
      <c r="D2" s="592"/>
      <c r="E2" s="592"/>
      <c r="F2" s="592"/>
      <c r="G2" s="592"/>
      <c r="H2" s="592"/>
      <c r="I2" s="592"/>
      <c r="J2" s="46"/>
      <c r="K2" s="46"/>
    </row>
    <row r="3" spans="2:11" s="30" customFormat="1" ht="18.75" customHeigh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2:9" ht="15">
      <c r="B5" s="593" t="s">
        <v>27</v>
      </c>
      <c r="C5" s="595" t="s">
        <v>30</v>
      </c>
      <c r="D5" s="596"/>
      <c r="E5" s="596" t="s">
        <v>31</v>
      </c>
      <c r="F5" s="597"/>
      <c r="G5" s="598" t="s">
        <v>166</v>
      </c>
      <c r="H5" s="599"/>
      <c r="I5" s="593" t="s">
        <v>4</v>
      </c>
    </row>
    <row r="6" spans="2:9" ht="15.75" thickBot="1">
      <c r="B6" s="594"/>
      <c r="C6" s="261" t="s">
        <v>2</v>
      </c>
      <c r="D6" s="262" t="s">
        <v>3</v>
      </c>
      <c r="E6" s="262" t="s">
        <v>2</v>
      </c>
      <c r="F6" s="263" t="s">
        <v>3</v>
      </c>
      <c r="G6" s="262" t="s">
        <v>2</v>
      </c>
      <c r="H6" s="263" t="s">
        <v>3</v>
      </c>
      <c r="I6" s="594"/>
    </row>
    <row r="7" spans="2:11" ht="12.75">
      <c r="B7" s="264" t="s">
        <v>220</v>
      </c>
      <c r="C7" s="298">
        <v>99</v>
      </c>
      <c r="D7" s="184">
        <v>0.25384615384615383</v>
      </c>
      <c r="E7" s="143">
        <v>161</v>
      </c>
      <c r="F7" s="318">
        <v>0.4128205128205128</v>
      </c>
      <c r="G7" s="143">
        <v>130</v>
      </c>
      <c r="H7" s="318">
        <v>0.3333333333333333</v>
      </c>
      <c r="I7" s="265">
        <v>390</v>
      </c>
      <c r="K7" s="66"/>
    </row>
    <row r="8" spans="2:9" ht="12.75">
      <c r="B8" s="264" t="s">
        <v>167</v>
      </c>
      <c r="C8" s="298">
        <v>365</v>
      </c>
      <c r="D8" s="184">
        <v>0.2908366533864542</v>
      </c>
      <c r="E8" s="143">
        <v>526</v>
      </c>
      <c r="F8" s="318">
        <v>0.4191235059760956</v>
      </c>
      <c r="G8" s="143">
        <v>364</v>
      </c>
      <c r="H8" s="318">
        <v>0.2900398406374502</v>
      </c>
      <c r="I8" s="265">
        <v>1255</v>
      </c>
    </row>
    <row r="9" spans="2:9" ht="12.75">
      <c r="B9" s="264" t="s">
        <v>168</v>
      </c>
      <c r="C9" s="298">
        <v>208</v>
      </c>
      <c r="D9" s="184">
        <v>0.30952380952380953</v>
      </c>
      <c r="E9" s="143">
        <v>271</v>
      </c>
      <c r="F9" s="318">
        <v>0.40327380952380953</v>
      </c>
      <c r="G9" s="143">
        <v>193</v>
      </c>
      <c r="H9" s="318">
        <v>0.28720238095238093</v>
      </c>
      <c r="I9" s="265">
        <v>672</v>
      </c>
    </row>
    <row r="10" spans="2:9" ht="12.75">
      <c r="B10" s="264" t="s">
        <v>174</v>
      </c>
      <c r="C10" s="298">
        <v>149</v>
      </c>
      <c r="D10" s="184">
        <v>0.35308056872037913</v>
      </c>
      <c r="E10" s="143">
        <v>148</v>
      </c>
      <c r="F10" s="318">
        <v>0.35071090047393366</v>
      </c>
      <c r="G10" s="143">
        <v>125</v>
      </c>
      <c r="H10" s="318">
        <v>0.2962085308056872</v>
      </c>
      <c r="I10" s="265">
        <v>422</v>
      </c>
    </row>
    <row r="11" spans="2:9" ht="12.75">
      <c r="B11" s="264" t="s">
        <v>221</v>
      </c>
      <c r="C11" s="298">
        <v>29</v>
      </c>
      <c r="D11" s="184">
        <v>0.22137404580152673</v>
      </c>
      <c r="E11" s="143">
        <v>79</v>
      </c>
      <c r="F11" s="318">
        <v>0.6030534351145038</v>
      </c>
      <c r="G11" s="143">
        <v>23</v>
      </c>
      <c r="H11" s="318">
        <v>0.17557251908396945</v>
      </c>
      <c r="I11" s="265">
        <v>131</v>
      </c>
    </row>
    <row r="12" spans="2:9" ht="12.75">
      <c r="B12" s="264" t="s">
        <v>192</v>
      </c>
      <c r="C12" s="298">
        <v>103</v>
      </c>
      <c r="D12" s="184">
        <v>0.34448160535117056</v>
      </c>
      <c r="E12" s="143">
        <v>131</v>
      </c>
      <c r="F12" s="318">
        <v>0.43812709030100333</v>
      </c>
      <c r="G12" s="143">
        <v>65</v>
      </c>
      <c r="H12" s="318">
        <v>0.21739130434782608</v>
      </c>
      <c r="I12" s="265">
        <v>299</v>
      </c>
    </row>
    <row r="13" spans="2:9" ht="12.75">
      <c r="B13" s="264" t="s">
        <v>169</v>
      </c>
      <c r="C13" s="298">
        <v>56</v>
      </c>
      <c r="D13" s="184">
        <v>0.2994652406417112</v>
      </c>
      <c r="E13" s="143">
        <v>77</v>
      </c>
      <c r="F13" s="318">
        <v>0.4117647058823529</v>
      </c>
      <c r="G13" s="143">
        <v>54</v>
      </c>
      <c r="H13" s="318">
        <v>0.2887700534759358</v>
      </c>
      <c r="I13" s="265">
        <v>187</v>
      </c>
    </row>
    <row r="14" spans="2:9" ht="12.75">
      <c r="B14" s="264" t="s">
        <v>194</v>
      </c>
      <c r="C14" s="298">
        <v>33</v>
      </c>
      <c r="D14" s="184">
        <v>0.38823529411764707</v>
      </c>
      <c r="E14" s="143">
        <v>26</v>
      </c>
      <c r="F14" s="318">
        <v>0.3058823529411765</v>
      </c>
      <c r="G14" s="143">
        <v>26</v>
      </c>
      <c r="H14" s="318">
        <v>0.3058823529411765</v>
      </c>
      <c r="I14" s="265">
        <v>85</v>
      </c>
    </row>
    <row r="15" spans="2:9" ht="12.75">
      <c r="B15" s="264" t="s">
        <v>193</v>
      </c>
      <c r="C15" s="298">
        <v>9</v>
      </c>
      <c r="D15" s="184">
        <v>0.28125</v>
      </c>
      <c r="E15" s="143">
        <v>10</v>
      </c>
      <c r="F15" s="318">
        <v>0.3125</v>
      </c>
      <c r="G15" s="143">
        <v>13</v>
      </c>
      <c r="H15" s="318">
        <v>0.40625</v>
      </c>
      <c r="I15" s="265">
        <v>32</v>
      </c>
    </row>
    <row r="16" spans="2:9" ht="12.75">
      <c r="B16" s="264" t="s">
        <v>306</v>
      </c>
      <c r="C16" s="298">
        <v>15</v>
      </c>
      <c r="D16" s="184">
        <v>0.4166666666666667</v>
      </c>
      <c r="E16" s="143">
        <v>8</v>
      </c>
      <c r="F16" s="318">
        <v>0.2222222222222222</v>
      </c>
      <c r="G16" s="143">
        <v>13</v>
      </c>
      <c r="H16" s="318">
        <v>0.3611111111111111</v>
      </c>
      <c r="I16" s="265">
        <v>36</v>
      </c>
    </row>
    <row r="17" spans="2:9" ht="13.5" thickBot="1">
      <c r="B17" s="267" t="s">
        <v>195</v>
      </c>
      <c r="C17" s="301">
        <v>64</v>
      </c>
      <c r="D17" s="268">
        <v>0.34782608695652173</v>
      </c>
      <c r="E17" s="269">
        <v>58</v>
      </c>
      <c r="F17" s="452">
        <v>0.31521739130434784</v>
      </c>
      <c r="G17" s="269">
        <v>62</v>
      </c>
      <c r="H17" s="452">
        <v>0.33695652173913043</v>
      </c>
      <c r="I17" s="453">
        <v>184</v>
      </c>
    </row>
    <row r="18" spans="2:9" ht="13.5" thickBot="1">
      <c r="B18" s="271" t="s">
        <v>165</v>
      </c>
      <c r="C18" s="272">
        <v>1130</v>
      </c>
      <c r="D18" s="186">
        <v>0.305984294611427</v>
      </c>
      <c r="E18" s="273">
        <v>1495</v>
      </c>
      <c r="F18" s="187">
        <v>0.40481992959653396</v>
      </c>
      <c r="G18" s="273">
        <v>1068</v>
      </c>
      <c r="H18" s="187">
        <v>0.289195775792039</v>
      </c>
      <c r="I18" s="420">
        <v>3693</v>
      </c>
    </row>
    <row r="21" ht="12.75">
      <c r="B21" s="6" t="s">
        <v>5</v>
      </c>
    </row>
    <row r="22" spans="2:11" ht="12.75">
      <c r="B22" s="591" t="s">
        <v>72</v>
      </c>
      <c r="C22" s="591"/>
      <c r="D22" s="591"/>
      <c r="E22" s="591"/>
      <c r="F22" s="591"/>
      <c r="G22" s="591"/>
      <c r="H22" s="591"/>
      <c r="I22" s="591"/>
      <c r="J22" s="591"/>
      <c r="K22" s="591"/>
    </row>
    <row r="23" spans="2:11" ht="12.75">
      <c r="B23" s="591"/>
      <c r="C23" s="591"/>
      <c r="D23" s="591"/>
      <c r="E23" s="591"/>
      <c r="F23" s="591"/>
      <c r="G23" s="591"/>
      <c r="H23" s="591"/>
      <c r="I23" s="591"/>
      <c r="J23" s="591"/>
      <c r="K23" s="591"/>
    </row>
    <row r="25" ht="12.75">
      <c r="B25" t="s">
        <v>273</v>
      </c>
    </row>
    <row r="29" ht="20.25">
      <c r="B29" s="10" t="s">
        <v>1</v>
      </c>
    </row>
  </sheetData>
  <sheetProtection/>
  <mergeCells count="7">
    <mergeCell ref="B22:K23"/>
    <mergeCell ref="B2:I2"/>
    <mergeCell ref="B5:B6"/>
    <mergeCell ref="C5:D5"/>
    <mergeCell ref="E5:F5"/>
    <mergeCell ref="G5:H5"/>
    <mergeCell ref="I5:I6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B2:J31"/>
  <sheetViews>
    <sheetView showGridLines="0" zoomScalePageLayoutView="0" workbookViewId="0" topLeftCell="A1">
      <selection activeCell="C7" sqref="C7:J18"/>
    </sheetView>
  </sheetViews>
  <sheetFormatPr defaultColWidth="9.140625" defaultRowHeight="12.75"/>
  <cols>
    <col min="1" max="1" width="5.421875" style="0" customWidth="1"/>
    <col min="2" max="2" width="25.140625" style="0" customWidth="1"/>
    <col min="3" max="3" width="9.00390625" style="0" bestFit="1" customWidth="1"/>
    <col min="4" max="4" width="8.00390625" style="0" customWidth="1"/>
    <col min="5" max="5" width="9.00390625" style="0" bestFit="1" customWidth="1"/>
    <col min="6" max="6" width="9.00390625" style="0" customWidth="1"/>
    <col min="7" max="7" width="7.57421875" style="0" bestFit="1" customWidth="1"/>
    <col min="10" max="10" width="13.140625" style="0" bestFit="1" customWidth="1"/>
  </cols>
  <sheetData>
    <row r="2" spans="2:10" ht="18.75">
      <c r="B2" s="592" t="s">
        <v>274</v>
      </c>
      <c r="C2" s="592"/>
      <c r="D2" s="592"/>
      <c r="E2" s="592"/>
      <c r="F2" s="592"/>
      <c r="G2" s="592"/>
      <c r="H2" s="592"/>
      <c r="I2" s="592"/>
      <c r="J2" s="592"/>
    </row>
    <row r="3" spans="2:9" s="30" customFormat="1" ht="18.75">
      <c r="B3" s="46"/>
      <c r="C3" s="46"/>
      <c r="D3" s="46"/>
      <c r="E3" s="46"/>
      <c r="F3" s="46"/>
      <c r="G3" s="46"/>
      <c r="H3" s="46"/>
      <c r="I3" s="46"/>
    </row>
    <row r="4" ht="30" customHeight="1" thickBot="1"/>
    <row r="5" spans="2:10" ht="30">
      <c r="B5" s="593" t="s">
        <v>27</v>
      </c>
      <c r="C5" s="603" t="s">
        <v>6</v>
      </c>
      <c r="D5" s="604"/>
      <c r="E5" s="604" t="s">
        <v>7</v>
      </c>
      <c r="F5" s="604"/>
      <c r="G5" s="274" t="s">
        <v>170</v>
      </c>
      <c r="H5" s="605" t="s">
        <v>166</v>
      </c>
      <c r="I5" s="606"/>
      <c r="J5" s="601" t="s">
        <v>4</v>
      </c>
    </row>
    <row r="6" spans="2:10" ht="15.75" thickBot="1">
      <c r="B6" s="594"/>
      <c r="C6" s="261" t="s">
        <v>2</v>
      </c>
      <c r="D6" s="262" t="s">
        <v>3</v>
      </c>
      <c r="E6" s="262" t="s">
        <v>2</v>
      </c>
      <c r="F6" s="262" t="s">
        <v>3</v>
      </c>
      <c r="G6" s="275"/>
      <c r="H6" s="262" t="s">
        <v>2</v>
      </c>
      <c r="I6" s="276" t="s">
        <v>3</v>
      </c>
      <c r="J6" s="602"/>
    </row>
    <row r="7" spans="2:10" ht="12.75">
      <c r="B7" s="264" t="s">
        <v>220</v>
      </c>
      <c r="C7" s="143">
        <v>60</v>
      </c>
      <c r="D7" s="277">
        <v>0.24193548387096775</v>
      </c>
      <c r="E7" s="143">
        <v>188</v>
      </c>
      <c r="F7" s="277">
        <v>0.7580645161290323</v>
      </c>
      <c r="G7" s="143">
        <v>248</v>
      </c>
      <c r="H7" s="143">
        <v>142</v>
      </c>
      <c r="I7" s="278">
        <v>1.5725806451612903</v>
      </c>
      <c r="J7" s="279">
        <v>390</v>
      </c>
    </row>
    <row r="8" spans="2:10" ht="12.75">
      <c r="B8" s="264" t="s">
        <v>167</v>
      </c>
      <c r="C8" s="143">
        <v>323</v>
      </c>
      <c r="D8" s="277">
        <v>0.37470997679814383</v>
      </c>
      <c r="E8" s="143">
        <v>539</v>
      </c>
      <c r="F8" s="277">
        <v>0.6252900232018561</v>
      </c>
      <c r="G8" s="143">
        <v>862</v>
      </c>
      <c r="H8" s="143">
        <v>393</v>
      </c>
      <c r="I8" s="278">
        <v>1.4559164733178653</v>
      </c>
      <c r="J8" s="279">
        <v>1255</v>
      </c>
    </row>
    <row r="9" spans="2:10" ht="12.75">
      <c r="B9" s="264" t="s">
        <v>168</v>
      </c>
      <c r="C9" s="143">
        <v>117</v>
      </c>
      <c r="D9" s="277">
        <v>0.2577092511013216</v>
      </c>
      <c r="E9" s="143">
        <v>337</v>
      </c>
      <c r="F9" s="277">
        <v>0.7422907488986784</v>
      </c>
      <c r="G9" s="143">
        <v>454</v>
      </c>
      <c r="H9" s="143">
        <v>218</v>
      </c>
      <c r="I9" s="278">
        <v>1.4801762114537445</v>
      </c>
      <c r="J9" s="279">
        <v>672</v>
      </c>
    </row>
    <row r="10" spans="2:10" ht="12.75">
      <c r="B10" s="264" t="s">
        <v>174</v>
      </c>
      <c r="C10" s="143">
        <v>91</v>
      </c>
      <c r="D10" s="277">
        <v>0.2879746835443038</v>
      </c>
      <c r="E10" s="143">
        <v>225</v>
      </c>
      <c r="F10" s="277">
        <v>0.7120253164556962</v>
      </c>
      <c r="G10" s="143">
        <v>316</v>
      </c>
      <c r="H10" s="143">
        <v>106</v>
      </c>
      <c r="I10" s="278">
        <v>1.3354430379746836</v>
      </c>
      <c r="J10" s="279">
        <v>422</v>
      </c>
    </row>
    <row r="11" spans="2:10" ht="12.75">
      <c r="B11" s="264" t="s">
        <v>221</v>
      </c>
      <c r="C11" s="143">
        <v>38</v>
      </c>
      <c r="D11" s="277">
        <v>0.3619047619047619</v>
      </c>
      <c r="E11" s="143">
        <v>67</v>
      </c>
      <c r="F11" s="277">
        <v>0.638095238095238</v>
      </c>
      <c r="G11" s="143">
        <v>105</v>
      </c>
      <c r="H11" s="143">
        <v>26</v>
      </c>
      <c r="I11" s="278">
        <v>1.2476190476190476</v>
      </c>
      <c r="J11" s="279">
        <v>131</v>
      </c>
    </row>
    <row r="12" spans="2:10" ht="12.75">
      <c r="B12" s="264" t="s">
        <v>192</v>
      </c>
      <c r="C12" s="143">
        <v>49</v>
      </c>
      <c r="D12" s="277">
        <v>0.24257425742574257</v>
      </c>
      <c r="E12" s="143">
        <v>153</v>
      </c>
      <c r="F12" s="277">
        <v>0.7574257425742574</v>
      </c>
      <c r="G12" s="143">
        <v>202</v>
      </c>
      <c r="H12" s="143">
        <v>97</v>
      </c>
      <c r="I12" s="278">
        <v>1.4801980198019802</v>
      </c>
      <c r="J12" s="279">
        <v>299</v>
      </c>
    </row>
    <row r="13" spans="2:10" ht="12.75">
      <c r="B13" s="264" t="s">
        <v>169</v>
      </c>
      <c r="C13" s="143">
        <v>36</v>
      </c>
      <c r="D13" s="277">
        <v>0.27692307692307694</v>
      </c>
      <c r="E13" s="143">
        <v>94</v>
      </c>
      <c r="F13" s="277">
        <v>0.7230769230769231</v>
      </c>
      <c r="G13" s="143">
        <v>130</v>
      </c>
      <c r="H13" s="143">
        <v>57</v>
      </c>
      <c r="I13" s="278">
        <v>1.4384615384615385</v>
      </c>
      <c r="J13" s="279">
        <v>187</v>
      </c>
    </row>
    <row r="14" spans="2:10" ht="12.75">
      <c r="B14" s="264" t="s">
        <v>194</v>
      </c>
      <c r="C14" s="143">
        <v>13</v>
      </c>
      <c r="D14" s="277">
        <v>0.22807017543859648</v>
      </c>
      <c r="E14" s="143">
        <v>44</v>
      </c>
      <c r="F14" s="277">
        <v>0.7719298245614035</v>
      </c>
      <c r="G14" s="143">
        <v>57</v>
      </c>
      <c r="H14" s="143">
        <v>28</v>
      </c>
      <c r="I14" s="278">
        <v>1.4912280701754386</v>
      </c>
      <c r="J14" s="279">
        <v>85</v>
      </c>
    </row>
    <row r="15" spans="2:10" ht="12.75">
      <c r="B15" s="264" t="s">
        <v>193</v>
      </c>
      <c r="C15" s="143">
        <v>3</v>
      </c>
      <c r="D15" s="277">
        <v>0.15789473684210525</v>
      </c>
      <c r="E15" s="143">
        <v>16</v>
      </c>
      <c r="F15" s="277">
        <v>0.8421052631578947</v>
      </c>
      <c r="G15" s="143">
        <v>19</v>
      </c>
      <c r="H15" s="143">
        <v>13</v>
      </c>
      <c r="I15" s="278">
        <v>1.6842105263157894</v>
      </c>
      <c r="J15" s="279">
        <v>32</v>
      </c>
    </row>
    <row r="16" spans="2:10" ht="12.75">
      <c r="B16" s="264" t="s">
        <v>306</v>
      </c>
      <c r="C16" s="143">
        <v>2</v>
      </c>
      <c r="D16" s="277">
        <v>0.1</v>
      </c>
      <c r="E16" s="143">
        <v>18</v>
      </c>
      <c r="F16" s="277">
        <v>0.9</v>
      </c>
      <c r="G16" s="143">
        <v>20</v>
      </c>
      <c r="H16" s="143">
        <v>16</v>
      </c>
      <c r="I16" s="278">
        <v>1.8</v>
      </c>
      <c r="J16" s="279">
        <v>36</v>
      </c>
    </row>
    <row r="17" spans="2:10" ht="13.5" thickBot="1">
      <c r="B17" s="267" t="s">
        <v>195</v>
      </c>
      <c r="C17" s="144">
        <v>20</v>
      </c>
      <c r="D17" s="280">
        <v>0.1652892561983471</v>
      </c>
      <c r="E17" s="144">
        <v>101</v>
      </c>
      <c r="F17" s="280">
        <v>0.8347107438016529</v>
      </c>
      <c r="G17" s="144">
        <v>121</v>
      </c>
      <c r="H17" s="144">
        <v>63</v>
      </c>
      <c r="I17" s="338">
        <v>1.5206611570247934</v>
      </c>
      <c r="J17" s="330">
        <v>184</v>
      </c>
    </row>
    <row r="18" spans="2:10" ht="13.5" thickBot="1">
      <c r="B18" s="142" t="s">
        <v>165</v>
      </c>
      <c r="C18" s="145">
        <v>752</v>
      </c>
      <c r="D18" s="281">
        <v>0.2967640094711918</v>
      </c>
      <c r="E18" s="145">
        <v>1782</v>
      </c>
      <c r="F18" s="281">
        <v>0.7032359905288083</v>
      </c>
      <c r="G18" s="145">
        <v>2534</v>
      </c>
      <c r="H18" s="145">
        <v>1159</v>
      </c>
      <c r="I18" s="282">
        <v>1.457379636937648</v>
      </c>
      <c r="J18" s="283">
        <v>3693</v>
      </c>
    </row>
    <row r="24" ht="12.75">
      <c r="B24" s="6" t="s">
        <v>5</v>
      </c>
    </row>
    <row r="25" spans="2:10" ht="12.75" customHeight="1">
      <c r="B25" s="600" t="s">
        <v>72</v>
      </c>
      <c r="C25" s="600"/>
      <c r="D25" s="600"/>
      <c r="E25" s="600"/>
      <c r="F25" s="600"/>
      <c r="G25" s="600"/>
      <c r="H25" s="600"/>
      <c r="I25" s="600"/>
      <c r="J25" s="600"/>
    </row>
    <row r="26" spans="2:10" ht="12.75">
      <c r="B26" s="600"/>
      <c r="C26" s="600"/>
      <c r="D26" s="600"/>
      <c r="E26" s="600"/>
      <c r="F26" s="600"/>
      <c r="G26" s="600"/>
      <c r="H26" s="600"/>
      <c r="I26" s="600"/>
      <c r="J26" s="600"/>
    </row>
    <row r="28" ht="12.75">
      <c r="B28" t="s">
        <v>273</v>
      </c>
    </row>
    <row r="31" ht="15.75">
      <c r="B31" s="8" t="s">
        <v>1</v>
      </c>
    </row>
  </sheetData>
  <sheetProtection/>
  <mergeCells count="7">
    <mergeCell ref="B25:J26"/>
    <mergeCell ref="B2:J2"/>
    <mergeCell ref="J5:J6"/>
    <mergeCell ref="B5:B6"/>
    <mergeCell ref="C5:D5"/>
    <mergeCell ref="E5:F5"/>
    <mergeCell ref="H5:I5"/>
  </mergeCells>
  <hyperlinks>
    <hyperlink ref="B31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B2:I28"/>
  <sheetViews>
    <sheetView showGridLines="0" zoomScalePageLayoutView="0" workbookViewId="0" topLeftCell="A1">
      <selection activeCell="C6" sqref="C6:I17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4" width="14.421875" style="0" customWidth="1"/>
    <col min="5" max="5" width="11.57421875" style="0" customWidth="1"/>
    <col min="6" max="6" width="12.421875" style="0" customWidth="1"/>
    <col min="7" max="7" width="14.57421875" style="0" customWidth="1"/>
    <col min="9" max="9" width="15.57421875" style="0" customWidth="1"/>
  </cols>
  <sheetData>
    <row r="2" spans="2:9" ht="18.75">
      <c r="B2" s="592" t="s">
        <v>275</v>
      </c>
      <c r="C2" s="592"/>
      <c r="D2" s="592"/>
      <c r="E2" s="592"/>
      <c r="F2" s="592"/>
      <c r="G2" s="592"/>
      <c r="H2" s="592"/>
      <c r="I2" s="59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 customHeight="1">
      <c r="B4" s="593" t="s">
        <v>27</v>
      </c>
      <c r="C4" s="607" t="s">
        <v>222</v>
      </c>
      <c r="D4" s="607"/>
      <c r="E4" s="607"/>
      <c r="F4" s="607"/>
      <c r="G4" s="608"/>
      <c r="H4" s="608"/>
      <c r="I4" s="593" t="s">
        <v>4</v>
      </c>
    </row>
    <row r="5" spans="2:9" ht="15.75" customHeight="1" thickBot="1">
      <c r="B5" s="594"/>
      <c r="C5" s="609" t="s">
        <v>8</v>
      </c>
      <c r="D5" s="610"/>
      <c r="E5" s="611" t="s">
        <v>26</v>
      </c>
      <c r="F5" s="612"/>
      <c r="G5" s="613" t="s">
        <v>166</v>
      </c>
      <c r="H5" s="614"/>
      <c r="I5" s="594"/>
    </row>
    <row r="6" spans="2:9" ht="12.75">
      <c r="B6" s="264" t="s">
        <v>220</v>
      </c>
      <c r="C6" s="143">
        <v>128</v>
      </c>
      <c r="D6" s="146">
        <v>0.3282051282051282</v>
      </c>
      <c r="E6" s="143">
        <v>240</v>
      </c>
      <c r="F6" s="146">
        <v>0.6153846153846154</v>
      </c>
      <c r="G6" s="143">
        <v>22</v>
      </c>
      <c r="H6" s="169">
        <v>0.05641025641025641</v>
      </c>
      <c r="I6" s="265">
        <v>390</v>
      </c>
    </row>
    <row r="7" spans="2:9" ht="12.75">
      <c r="B7" s="264" t="s">
        <v>167</v>
      </c>
      <c r="C7" s="143">
        <v>315</v>
      </c>
      <c r="D7" s="146">
        <v>0.250996015936255</v>
      </c>
      <c r="E7" s="143">
        <v>845</v>
      </c>
      <c r="F7" s="146">
        <v>0.6733067729083665</v>
      </c>
      <c r="G7" s="143">
        <v>95</v>
      </c>
      <c r="H7" s="169">
        <v>0.07569721115537849</v>
      </c>
      <c r="I7" s="265">
        <v>1255</v>
      </c>
    </row>
    <row r="8" spans="2:9" ht="12.75">
      <c r="B8" s="264" t="s">
        <v>168</v>
      </c>
      <c r="C8" s="143">
        <v>170</v>
      </c>
      <c r="D8" s="146">
        <v>0.25297619047619047</v>
      </c>
      <c r="E8" s="143">
        <v>418</v>
      </c>
      <c r="F8" s="146">
        <v>0.6220238095238095</v>
      </c>
      <c r="G8" s="143">
        <v>84</v>
      </c>
      <c r="H8" s="169">
        <v>0.125</v>
      </c>
      <c r="I8" s="265">
        <v>672</v>
      </c>
    </row>
    <row r="9" spans="2:9" ht="12.75">
      <c r="B9" s="264" t="s">
        <v>174</v>
      </c>
      <c r="C9" s="143">
        <v>124</v>
      </c>
      <c r="D9" s="146">
        <v>0.2938388625592417</v>
      </c>
      <c r="E9" s="143">
        <v>277</v>
      </c>
      <c r="F9" s="146">
        <v>0.6563981042654028</v>
      </c>
      <c r="G9" s="143">
        <v>21</v>
      </c>
      <c r="H9" s="169">
        <v>0.04976303317535545</v>
      </c>
      <c r="I9" s="265">
        <v>422</v>
      </c>
    </row>
    <row r="10" spans="2:9" ht="12.75">
      <c r="B10" s="264" t="s">
        <v>221</v>
      </c>
      <c r="C10" s="143">
        <v>42</v>
      </c>
      <c r="D10" s="146">
        <v>0.32061068702290074</v>
      </c>
      <c r="E10" s="143">
        <v>80</v>
      </c>
      <c r="F10" s="146">
        <v>0.6106870229007634</v>
      </c>
      <c r="G10" s="143">
        <v>9</v>
      </c>
      <c r="H10" s="169">
        <v>0.06870229007633588</v>
      </c>
      <c r="I10" s="265">
        <v>131</v>
      </c>
    </row>
    <row r="11" spans="2:9" ht="12.75">
      <c r="B11" s="264" t="s">
        <v>192</v>
      </c>
      <c r="C11" s="143">
        <v>81</v>
      </c>
      <c r="D11" s="146">
        <v>0.2709030100334448</v>
      </c>
      <c r="E11" s="143">
        <v>180</v>
      </c>
      <c r="F11" s="146">
        <v>0.6020066889632107</v>
      </c>
      <c r="G11" s="143">
        <v>38</v>
      </c>
      <c r="H11" s="169">
        <v>0.12709030100334448</v>
      </c>
      <c r="I11" s="265">
        <v>299</v>
      </c>
    </row>
    <row r="12" spans="2:9" ht="12.75">
      <c r="B12" s="264" t="s">
        <v>169</v>
      </c>
      <c r="C12" s="143">
        <v>50</v>
      </c>
      <c r="D12" s="146">
        <v>0.26737967914438504</v>
      </c>
      <c r="E12" s="143">
        <v>112</v>
      </c>
      <c r="F12" s="146">
        <v>0.5989304812834224</v>
      </c>
      <c r="G12" s="143">
        <v>25</v>
      </c>
      <c r="H12" s="169">
        <v>0.13368983957219252</v>
      </c>
      <c r="I12" s="265">
        <v>187</v>
      </c>
    </row>
    <row r="13" spans="2:9" ht="12.75">
      <c r="B13" s="264" t="s">
        <v>194</v>
      </c>
      <c r="C13" s="143">
        <v>29</v>
      </c>
      <c r="D13" s="146">
        <v>0.3411764705882353</v>
      </c>
      <c r="E13" s="143">
        <v>48</v>
      </c>
      <c r="F13" s="146">
        <v>0.5647058823529412</v>
      </c>
      <c r="G13" s="143">
        <v>8</v>
      </c>
      <c r="H13" s="169">
        <v>0.09411764705882353</v>
      </c>
      <c r="I13" s="265">
        <v>85</v>
      </c>
    </row>
    <row r="14" spans="2:9" ht="12.75">
      <c r="B14" s="264" t="s">
        <v>193</v>
      </c>
      <c r="C14" s="143">
        <v>13</v>
      </c>
      <c r="D14" s="146">
        <v>0.40625</v>
      </c>
      <c r="E14" s="143">
        <v>17</v>
      </c>
      <c r="F14" s="146">
        <v>0.53125</v>
      </c>
      <c r="G14" s="143">
        <v>2</v>
      </c>
      <c r="H14" s="169">
        <v>0.0625</v>
      </c>
      <c r="I14" s="265">
        <v>32</v>
      </c>
    </row>
    <row r="15" spans="2:9" ht="12.75">
      <c r="B15" s="264" t="s">
        <v>306</v>
      </c>
      <c r="C15" s="143">
        <v>12</v>
      </c>
      <c r="D15" s="146">
        <v>0.3333333333333333</v>
      </c>
      <c r="E15" s="143">
        <v>21</v>
      </c>
      <c r="F15" s="146">
        <v>0.5833333333333334</v>
      </c>
      <c r="G15" s="143">
        <v>3</v>
      </c>
      <c r="H15" s="169">
        <v>0.08333333333333333</v>
      </c>
      <c r="I15" s="265">
        <v>36</v>
      </c>
    </row>
    <row r="16" spans="2:9" ht="13.5" thickBot="1">
      <c r="B16" s="267" t="s">
        <v>195</v>
      </c>
      <c r="C16" s="144">
        <v>57</v>
      </c>
      <c r="D16" s="147">
        <v>0.30978260869565216</v>
      </c>
      <c r="E16" s="144">
        <v>100</v>
      </c>
      <c r="F16" s="147">
        <v>0.5434782608695652</v>
      </c>
      <c r="G16" s="144">
        <v>27</v>
      </c>
      <c r="H16" s="170">
        <v>0.14673913043478262</v>
      </c>
      <c r="I16" s="270">
        <v>184</v>
      </c>
    </row>
    <row r="17" spans="2:9" ht="13.5" thickBot="1">
      <c r="B17" s="142" t="s">
        <v>165</v>
      </c>
      <c r="C17" s="145">
        <v>1021</v>
      </c>
      <c r="D17" s="155">
        <v>0.27646899539669645</v>
      </c>
      <c r="E17" s="145">
        <v>2338</v>
      </c>
      <c r="F17" s="155">
        <v>0.6330896290278906</v>
      </c>
      <c r="G17" s="145">
        <v>334</v>
      </c>
      <c r="H17" s="173">
        <v>0.09044137557541294</v>
      </c>
      <c r="I17" s="85">
        <v>3693</v>
      </c>
    </row>
    <row r="23" ht="12.75">
      <c r="B23" s="6" t="s">
        <v>5</v>
      </c>
    </row>
    <row r="24" spans="2:9" ht="12.75" customHeight="1">
      <c r="B24" s="600" t="s">
        <v>72</v>
      </c>
      <c r="C24" s="600"/>
      <c r="D24" s="600"/>
      <c r="E24" s="600"/>
      <c r="F24" s="600"/>
      <c r="G24" s="600"/>
      <c r="H24" s="600"/>
      <c r="I24" s="600"/>
    </row>
    <row r="25" spans="2:9" ht="12.75">
      <c r="B25" s="600"/>
      <c r="C25" s="600"/>
      <c r="D25" s="600"/>
      <c r="E25" s="600"/>
      <c r="F25" s="600"/>
      <c r="G25" s="600"/>
      <c r="H25" s="600"/>
      <c r="I25" s="600"/>
    </row>
    <row r="27" ht="12.75">
      <c r="B27" t="s">
        <v>273</v>
      </c>
    </row>
    <row r="28" ht="15.75">
      <c r="B28" s="8" t="s">
        <v>1</v>
      </c>
    </row>
  </sheetData>
  <sheetProtection/>
  <mergeCells count="8">
    <mergeCell ref="B2:I2"/>
    <mergeCell ref="B24:I25"/>
    <mergeCell ref="B4:B5"/>
    <mergeCell ref="C4:H4"/>
    <mergeCell ref="I4:I5"/>
    <mergeCell ref="C5:D5"/>
    <mergeCell ref="E5:F5"/>
    <mergeCell ref="G5:H5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B2:W29"/>
  <sheetViews>
    <sheetView showGridLines="0" zoomScalePageLayoutView="0" workbookViewId="0" topLeftCell="A1">
      <selection activeCell="C8" sqref="C8:O19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4" width="11.57421875" style="0" customWidth="1"/>
    <col min="5" max="15" width="11.140625" style="0" customWidth="1"/>
    <col min="16" max="16" width="11.421875" style="0" customWidth="1"/>
    <col min="17" max="17" width="4.57421875" style="0" bestFit="1" customWidth="1"/>
    <col min="18" max="18" width="5.421875" style="0" bestFit="1" customWidth="1"/>
    <col min="19" max="19" width="4.57421875" style="0" bestFit="1" customWidth="1"/>
    <col min="20" max="20" width="12.00390625" style="0" customWidth="1"/>
    <col min="21" max="21" width="7.8515625" style="0" customWidth="1"/>
    <col min="22" max="22" width="6.421875" style="0" bestFit="1" customWidth="1"/>
    <col min="23" max="23" width="14.140625" style="0" bestFit="1" customWidth="1"/>
  </cols>
  <sheetData>
    <row r="2" spans="2:23" ht="18.75">
      <c r="B2" s="592" t="s">
        <v>276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30"/>
      <c r="Q2" s="30"/>
      <c r="R2" s="30"/>
      <c r="S2" s="30"/>
      <c r="T2" s="30"/>
      <c r="U2" s="30"/>
      <c r="V2" s="30"/>
      <c r="W2" s="30"/>
    </row>
    <row r="3" spans="2:11" s="30" customFormat="1" ht="18.75">
      <c r="B3" s="46"/>
      <c r="C3" s="46"/>
      <c r="D3" s="46"/>
      <c r="E3" s="46"/>
      <c r="F3" s="46"/>
      <c r="G3" s="46"/>
      <c r="H3" s="46"/>
      <c r="I3" s="46"/>
      <c r="J3" s="46"/>
      <c r="K3" s="46"/>
    </row>
    <row r="5" ht="13.5" thickBot="1"/>
    <row r="6" spans="2:15" ht="32.25" thickBot="1">
      <c r="B6" s="617" t="s">
        <v>27</v>
      </c>
      <c r="C6" s="619" t="s">
        <v>171</v>
      </c>
      <c r="D6" s="620"/>
      <c r="E6" s="615" t="s">
        <v>45</v>
      </c>
      <c r="F6" s="615"/>
      <c r="G6" s="615" t="s">
        <v>155</v>
      </c>
      <c r="H6" s="615"/>
      <c r="I6" s="615" t="s">
        <v>172</v>
      </c>
      <c r="J6" s="615"/>
      <c r="K6" s="615" t="s">
        <v>46</v>
      </c>
      <c r="L6" s="616"/>
      <c r="M6" s="615" t="s">
        <v>166</v>
      </c>
      <c r="N6" s="616"/>
      <c r="O6" s="448" t="s">
        <v>4</v>
      </c>
    </row>
    <row r="7" spans="2:15" ht="16.5" thickBot="1">
      <c r="B7" s="618"/>
      <c r="C7" s="284" t="s">
        <v>102</v>
      </c>
      <c r="D7" s="284" t="s">
        <v>3</v>
      </c>
      <c r="E7" s="284" t="s">
        <v>102</v>
      </c>
      <c r="F7" s="284" t="s">
        <v>3</v>
      </c>
      <c r="G7" s="284" t="s">
        <v>102</v>
      </c>
      <c r="H7" s="284" t="s">
        <v>3</v>
      </c>
      <c r="I7" s="284" t="s">
        <v>102</v>
      </c>
      <c r="J7" s="284" t="s">
        <v>3</v>
      </c>
      <c r="K7" s="284" t="s">
        <v>102</v>
      </c>
      <c r="L7" s="285" t="s">
        <v>3</v>
      </c>
      <c r="M7" s="284" t="s">
        <v>102</v>
      </c>
      <c r="N7" s="285" t="s">
        <v>3</v>
      </c>
      <c r="O7" s="448"/>
    </row>
    <row r="8" spans="2:15" ht="12.75">
      <c r="B8" s="264" t="s">
        <v>220</v>
      </c>
      <c r="C8" s="143">
        <v>6</v>
      </c>
      <c r="D8" s="146">
        <v>0.015384615384615385</v>
      </c>
      <c r="E8" s="143">
        <v>8</v>
      </c>
      <c r="F8" s="146">
        <v>0.020512820512820513</v>
      </c>
      <c r="G8" s="143">
        <v>0</v>
      </c>
      <c r="H8" s="287">
        <v>0</v>
      </c>
      <c r="I8" s="143">
        <v>250</v>
      </c>
      <c r="J8" s="287">
        <v>0.6410256410256411</v>
      </c>
      <c r="K8" s="143">
        <v>1</v>
      </c>
      <c r="L8" s="278">
        <v>0.002564102564102564</v>
      </c>
      <c r="M8" s="143">
        <v>125</v>
      </c>
      <c r="N8" s="278">
        <v>0.32051282051282054</v>
      </c>
      <c r="O8" s="288">
        <v>390</v>
      </c>
    </row>
    <row r="9" spans="2:15" ht="12.75">
      <c r="B9" s="264" t="s">
        <v>167</v>
      </c>
      <c r="C9" s="143">
        <v>20</v>
      </c>
      <c r="D9" s="146">
        <v>0.01593625498007968</v>
      </c>
      <c r="E9" s="143">
        <v>17</v>
      </c>
      <c r="F9" s="146">
        <v>0.013545816733067729</v>
      </c>
      <c r="G9" s="143">
        <v>4</v>
      </c>
      <c r="H9" s="287">
        <v>0.0031872509960159364</v>
      </c>
      <c r="I9" s="143">
        <v>848</v>
      </c>
      <c r="J9" s="287">
        <v>0.6756972111553785</v>
      </c>
      <c r="K9" s="143">
        <v>1</v>
      </c>
      <c r="L9" s="278">
        <v>0.0007968127490039841</v>
      </c>
      <c r="M9" s="143">
        <v>365</v>
      </c>
      <c r="N9" s="278">
        <v>0.2908366533864542</v>
      </c>
      <c r="O9" s="288">
        <v>1255</v>
      </c>
    </row>
    <row r="10" spans="2:15" ht="12.75">
      <c r="B10" s="264" t="s">
        <v>168</v>
      </c>
      <c r="C10" s="143">
        <v>5</v>
      </c>
      <c r="D10" s="146">
        <v>0.00744047619047619</v>
      </c>
      <c r="E10" s="143">
        <v>11</v>
      </c>
      <c r="F10" s="146">
        <v>0.01636904761904762</v>
      </c>
      <c r="G10" s="143">
        <v>6</v>
      </c>
      <c r="H10" s="287">
        <v>0.008928571428571428</v>
      </c>
      <c r="I10" s="143">
        <v>403</v>
      </c>
      <c r="J10" s="287">
        <v>0.5997023809523809</v>
      </c>
      <c r="K10" s="143">
        <v>1</v>
      </c>
      <c r="L10" s="278">
        <v>0.001488095238095238</v>
      </c>
      <c r="M10" s="143">
        <v>246</v>
      </c>
      <c r="N10" s="278">
        <v>0.36607142857142855</v>
      </c>
      <c r="O10" s="288">
        <v>672</v>
      </c>
    </row>
    <row r="11" spans="2:15" ht="12.75">
      <c r="B11" s="264" t="s">
        <v>174</v>
      </c>
      <c r="C11" s="143">
        <v>4</v>
      </c>
      <c r="D11" s="146">
        <v>0.009478672985781991</v>
      </c>
      <c r="E11" s="143">
        <v>15</v>
      </c>
      <c r="F11" s="146">
        <v>0.035545023696682464</v>
      </c>
      <c r="G11" s="143">
        <v>3</v>
      </c>
      <c r="H11" s="287">
        <v>0.0071090047393364926</v>
      </c>
      <c r="I11" s="143">
        <v>263</v>
      </c>
      <c r="J11" s="287">
        <v>0.6232227488151659</v>
      </c>
      <c r="K11" s="143">
        <v>0</v>
      </c>
      <c r="L11" s="278">
        <v>0</v>
      </c>
      <c r="M11" s="143">
        <v>137</v>
      </c>
      <c r="N11" s="278">
        <v>0.3246445497630332</v>
      </c>
      <c r="O11" s="288">
        <v>422</v>
      </c>
    </row>
    <row r="12" spans="2:15" ht="12.75">
      <c r="B12" s="264" t="s">
        <v>221</v>
      </c>
      <c r="C12" s="143">
        <v>2</v>
      </c>
      <c r="D12" s="146">
        <v>0.015267175572519083</v>
      </c>
      <c r="E12" s="143">
        <v>2</v>
      </c>
      <c r="F12" s="146">
        <v>0.015267175572519083</v>
      </c>
      <c r="G12" s="143">
        <v>0</v>
      </c>
      <c r="H12" s="287">
        <v>0</v>
      </c>
      <c r="I12" s="143">
        <v>86</v>
      </c>
      <c r="J12" s="287">
        <v>0.6564885496183206</v>
      </c>
      <c r="K12" s="143">
        <v>0</v>
      </c>
      <c r="L12" s="278">
        <v>0</v>
      </c>
      <c r="M12" s="143">
        <v>41</v>
      </c>
      <c r="N12" s="278">
        <v>0.31297709923664124</v>
      </c>
      <c r="O12" s="288">
        <v>131</v>
      </c>
    </row>
    <row r="13" spans="2:15" ht="12.75">
      <c r="B13" s="264" t="s">
        <v>192</v>
      </c>
      <c r="C13" s="143">
        <v>2</v>
      </c>
      <c r="D13" s="146">
        <v>0.006688963210702341</v>
      </c>
      <c r="E13" s="143">
        <v>7</v>
      </c>
      <c r="F13" s="146">
        <v>0.023411371237458192</v>
      </c>
      <c r="G13" s="143">
        <v>3</v>
      </c>
      <c r="H13" s="287">
        <v>0.010033444816053512</v>
      </c>
      <c r="I13" s="143">
        <v>195</v>
      </c>
      <c r="J13" s="287">
        <v>0.6521739130434783</v>
      </c>
      <c r="K13" s="143">
        <v>0</v>
      </c>
      <c r="L13" s="278">
        <v>0</v>
      </c>
      <c r="M13" s="143">
        <v>92</v>
      </c>
      <c r="N13" s="278">
        <v>0.3076923076923077</v>
      </c>
      <c r="O13" s="288">
        <v>299</v>
      </c>
    </row>
    <row r="14" spans="2:15" ht="12.75">
      <c r="B14" s="264" t="s">
        <v>169</v>
      </c>
      <c r="C14" s="143">
        <v>1</v>
      </c>
      <c r="D14" s="146">
        <v>0.0053475935828877</v>
      </c>
      <c r="E14" s="143">
        <v>5</v>
      </c>
      <c r="F14" s="146">
        <v>0.026737967914438502</v>
      </c>
      <c r="G14" s="143">
        <v>1</v>
      </c>
      <c r="H14" s="287">
        <v>0.0053475935828877</v>
      </c>
      <c r="I14" s="143">
        <v>121</v>
      </c>
      <c r="J14" s="287">
        <v>0.6470588235294118</v>
      </c>
      <c r="K14" s="143">
        <v>0</v>
      </c>
      <c r="L14" s="278">
        <v>0</v>
      </c>
      <c r="M14" s="143">
        <v>59</v>
      </c>
      <c r="N14" s="278">
        <v>0.3155080213903743</v>
      </c>
      <c r="O14" s="288">
        <v>187</v>
      </c>
    </row>
    <row r="15" spans="2:15" ht="12.75">
      <c r="B15" s="264" t="s">
        <v>194</v>
      </c>
      <c r="C15" s="143">
        <v>1</v>
      </c>
      <c r="D15" s="146">
        <v>0.011764705882352941</v>
      </c>
      <c r="E15" s="143">
        <v>0</v>
      </c>
      <c r="F15" s="146">
        <v>0</v>
      </c>
      <c r="G15" s="143">
        <v>1</v>
      </c>
      <c r="H15" s="287">
        <v>0.011764705882352941</v>
      </c>
      <c r="I15" s="143">
        <v>46</v>
      </c>
      <c r="J15" s="287">
        <v>0.5411764705882353</v>
      </c>
      <c r="K15" s="143">
        <v>0</v>
      </c>
      <c r="L15" s="278">
        <v>0</v>
      </c>
      <c r="M15" s="143">
        <v>37</v>
      </c>
      <c r="N15" s="278">
        <v>0.43529411764705883</v>
      </c>
      <c r="O15" s="288">
        <v>85</v>
      </c>
    </row>
    <row r="16" spans="2:15" ht="12.75">
      <c r="B16" s="264" t="s">
        <v>193</v>
      </c>
      <c r="C16" s="143">
        <v>0</v>
      </c>
      <c r="D16" s="146">
        <v>0</v>
      </c>
      <c r="E16" s="143">
        <v>0</v>
      </c>
      <c r="F16" s="146">
        <v>0</v>
      </c>
      <c r="G16" s="143">
        <v>0</v>
      </c>
      <c r="H16" s="287">
        <v>0</v>
      </c>
      <c r="I16" s="143">
        <v>15</v>
      </c>
      <c r="J16" s="287">
        <v>0.46875</v>
      </c>
      <c r="K16" s="143">
        <v>0</v>
      </c>
      <c r="L16" s="278">
        <v>0</v>
      </c>
      <c r="M16" s="143">
        <v>17</v>
      </c>
      <c r="N16" s="278">
        <v>0.53125</v>
      </c>
      <c r="O16" s="288">
        <v>32</v>
      </c>
    </row>
    <row r="17" spans="2:15" ht="12.75">
      <c r="B17" s="264" t="s">
        <v>306</v>
      </c>
      <c r="C17" s="143">
        <v>1</v>
      </c>
      <c r="D17" s="146">
        <v>0.027777777777777776</v>
      </c>
      <c r="E17" s="143">
        <v>0</v>
      </c>
      <c r="F17" s="146">
        <v>0</v>
      </c>
      <c r="G17" s="143">
        <v>0</v>
      </c>
      <c r="H17" s="287">
        <v>0</v>
      </c>
      <c r="I17" s="143">
        <v>26</v>
      </c>
      <c r="J17" s="287">
        <v>0.7222222222222222</v>
      </c>
      <c r="K17" s="143">
        <v>0</v>
      </c>
      <c r="L17" s="278">
        <v>0</v>
      </c>
      <c r="M17" s="143">
        <v>9</v>
      </c>
      <c r="N17" s="278">
        <v>0.25</v>
      </c>
      <c r="O17" s="288">
        <v>36</v>
      </c>
    </row>
    <row r="18" spans="2:15" ht="13.5" thickBot="1">
      <c r="B18" s="267" t="s">
        <v>195</v>
      </c>
      <c r="C18" s="269">
        <v>0</v>
      </c>
      <c r="D18" s="147">
        <v>0</v>
      </c>
      <c r="E18" s="269">
        <v>3</v>
      </c>
      <c r="F18" s="147">
        <v>0.016304347826086956</v>
      </c>
      <c r="G18" s="269">
        <v>0</v>
      </c>
      <c r="H18" s="290">
        <v>0</v>
      </c>
      <c r="I18" s="269">
        <v>108</v>
      </c>
      <c r="J18" s="290">
        <v>0.5869565217391305</v>
      </c>
      <c r="K18" s="269">
        <v>0</v>
      </c>
      <c r="L18" s="454">
        <v>0</v>
      </c>
      <c r="M18" s="269">
        <v>73</v>
      </c>
      <c r="N18" s="454">
        <v>0.3967391304347826</v>
      </c>
      <c r="O18" s="293">
        <v>184</v>
      </c>
    </row>
    <row r="19" spans="2:15" ht="13.5" thickBot="1">
      <c r="B19" s="271" t="s">
        <v>165</v>
      </c>
      <c r="C19" s="455">
        <v>42</v>
      </c>
      <c r="D19" s="155">
        <v>0.011372867587327376</v>
      </c>
      <c r="E19" s="455">
        <v>68</v>
      </c>
      <c r="F19" s="155">
        <v>0.018413214189006228</v>
      </c>
      <c r="G19" s="455">
        <v>18</v>
      </c>
      <c r="H19" s="456">
        <v>0.00487408610885459</v>
      </c>
      <c r="I19" s="455">
        <v>2361</v>
      </c>
      <c r="J19" s="456">
        <v>0.6393176279447603</v>
      </c>
      <c r="K19" s="455">
        <v>3</v>
      </c>
      <c r="L19" s="457">
        <v>0.0008123476848090983</v>
      </c>
      <c r="M19" s="455">
        <v>1201</v>
      </c>
      <c r="N19" s="457">
        <v>0.32520985648524237</v>
      </c>
      <c r="O19" s="458">
        <v>3693</v>
      </c>
    </row>
    <row r="24" spans="2:4" ht="12.75">
      <c r="B24" s="6" t="s">
        <v>5</v>
      </c>
      <c r="C24" s="6"/>
      <c r="D24" s="6"/>
    </row>
    <row r="25" spans="2:11" ht="12.75">
      <c r="B25" s="600" t="s">
        <v>72</v>
      </c>
      <c r="C25" s="600"/>
      <c r="D25" s="600"/>
      <c r="E25" s="600"/>
      <c r="F25" s="600"/>
      <c r="G25" s="600"/>
      <c r="H25" s="600"/>
      <c r="I25" s="600"/>
      <c r="J25" s="600"/>
      <c r="K25" s="600"/>
    </row>
    <row r="26" spans="2:11" ht="12.75">
      <c r="B26" s="600"/>
      <c r="C26" s="600"/>
      <c r="D26" s="600"/>
      <c r="E26" s="600"/>
      <c r="F26" s="600"/>
      <c r="G26" s="600"/>
      <c r="H26" s="600"/>
      <c r="I26" s="600"/>
      <c r="J26" s="600"/>
      <c r="K26" s="600"/>
    </row>
    <row r="28" ht="12.75">
      <c r="B28" t="s">
        <v>273</v>
      </c>
    </row>
    <row r="29" spans="2:4" ht="15.75">
      <c r="B29" s="8" t="s">
        <v>1</v>
      </c>
      <c r="C29" s="8"/>
      <c r="D29" s="8"/>
    </row>
  </sheetData>
  <sheetProtection/>
  <mergeCells count="9">
    <mergeCell ref="B2:O2"/>
    <mergeCell ref="B25:K26"/>
    <mergeCell ref="M6:N6"/>
    <mergeCell ref="B6:B7"/>
    <mergeCell ref="C6:D6"/>
    <mergeCell ref="E6:F6"/>
    <mergeCell ref="G6:H6"/>
    <mergeCell ref="I6:J6"/>
    <mergeCell ref="K6:L6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B2:U30"/>
  <sheetViews>
    <sheetView showGridLines="0" zoomScalePageLayoutView="0" workbookViewId="0" topLeftCell="A1">
      <selection activeCell="C10" sqref="C10:U21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4.57421875" style="0" bestFit="1" customWidth="1"/>
    <col min="4" max="4" width="7.00390625" style="0" customWidth="1"/>
    <col min="5" max="5" width="5.8515625" style="0" customWidth="1"/>
    <col min="6" max="6" width="7.140625" style="0" bestFit="1" customWidth="1"/>
    <col min="7" max="7" width="4.57421875" style="0" bestFit="1" customWidth="1"/>
    <col min="8" max="8" width="7.140625" style="0" bestFit="1" customWidth="1"/>
    <col min="9" max="9" width="4.57421875" style="0" bestFit="1" customWidth="1"/>
    <col min="10" max="10" width="7.140625" style="0" bestFit="1" customWidth="1"/>
    <col min="11" max="11" width="4.57421875" style="0" bestFit="1" customWidth="1"/>
    <col min="12" max="12" width="7.140625" style="0" bestFit="1" customWidth="1"/>
    <col min="13" max="13" width="4.57421875" style="0" bestFit="1" customWidth="1"/>
    <col min="14" max="14" width="7.140625" style="0" bestFit="1" customWidth="1"/>
    <col min="15" max="15" width="5.8515625" style="0" customWidth="1"/>
    <col min="16" max="16" width="7.140625" style="0" bestFit="1" customWidth="1"/>
    <col min="17" max="17" width="4.140625" style="0" bestFit="1" customWidth="1"/>
    <col min="18" max="18" width="9.140625" style="0" customWidth="1"/>
    <col min="19" max="19" width="8.421875" style="0" customWidth="1"/>
    <col min="20" max="20" width="11.140625" style="0" customWidth="1"/>
    <col min="21" max="21" width="19.00390625" style="0" customWidth="1"/>
  </cols>
  <sheetData>
    <row r="2" spans="2:21" ht="18.75">
      <c r="B2" s="12" t="s">
        <v>277</v>
      </c>
      <c r="C2" s="12"/>
      <c r="D2" s="12"/>
      <c r="E2" s="12"/>
      <c r="F2" s="12"/>
      <c r="G2" s="12"/>
      <c r="H2" s="12"/>
      <c r="I2" s="12"/>
      <c r="J2" s="11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11" s="30" customFormat="1" ht="18.75">
      <c r="B3" s="46"/>
      <c r="C3" s="46"/>
      <c r="D3" s="46"/>
      <c r="E3" s="46"/>
      <c r="F3" s="46"/>
      <c r="G3" s="46"/>
      <c r="H3" s="46"/>
      <c r="I3" s="46"/>
      <c r="K3" s="46"/>
    </row>
    <row r="7" ht="13.5" thickBot="1"/>
    <row r="8" spans="2:21" ht="15.75">
      <c r="B8" s="621" t="s">
        <v>27</v>
      </c>
      <c r="C8" s="620" t="s">
        <v>51</v>
      </c>
      <c r="D8" s="615"/>
      <c r="E8" s="615" t="s">
        <v>52</v>
      </c>
      <c r="F8" s="615"/>
      <c r="G8" s="615" t="s">
        <v>53</v>
      </c>
      <c r="H8" s="615"/>
      <c r="I8" s="616" t="s">
        <v>54</v>
      </c>
      <c r="J8" s="620"/>
      <c r="K8" s="615" t="s">
        <v>55</v>
      </c>
      <c r="L8" s="615"/>
      <c r="M8" s="616" t="s">
        <v>57</v>
      </c>
      <c r="N8" s="620"/>
      <c r="O8" s="615" t="s">
        <v>46</v>
      </c>
      <c r="P8" s="615"/>
      <c r="Q8" s="615" t="s">
        <v>160</v>
      </c>
      <c r="R8" s="615"/>
      <c r="S8" s="615" t="s">
        <v>166</v>
      </c>
      <c r="T8" s="615"/>
      <c r="U8" s="295" t="s">
        <v>4</v>
      </c>
    </row>
    <row r="9" spans="2:21" ht="16.5" thickBot="1">
      <c r="B9" s="622"/>
      <c r="C9" s="296" t="s">
        <v>102</v>
      </c>
      <c r="D9" s="284" t="s">
        <v>3</v>
      </c>
      <c r="E9" s="284" t="s">
        <v>102</v>
      </c>
      <c r="F9" s="284" t="s">
        <v>3</v>
      </c>
      <c r="G9" s="284" t="s">
        <v>102</v>
      </c>
      <c r="H9" s="284" t="s">
        <v>3</v>
      </c>
      <c r="I9" s="284" t="s">
        <v>102</v>
      </c>
      <c r="J9" s="284" t="s">
        <v>3</v>
      </c>
      <c r="K9" s="284" t="s">
        <v>102</v>
      </c>
      <c r="L9" s="284" t="s">
        <v>3</v>
      </c>
      <c r="M9" s="284" t="s">
        <v>102</v>
      </c>
      <c r="N9" s="284" t="s">
        <v>3</v>
      </c>
      <c r="O9" s="284" t="s">
        <v>102</v>
      </c>
      <c r="P9" s="284" t="s">
        <v>3</v>
      </c>
      <c r="Q9" s="284" t="s">
        <v>102</v>
      </c>
      <c r="R9" s="284" t="s">
        <v>3</v>
      </c>
      <c r="S9" s="284" t="s">
        <v>102</v>
      </c>
      <c r="T9" s="284" t="s">
        <v>3</v>
      </c>
      <c r="U9" s="297"/>
    </row>
    <row r="10" spans="2:21" ht="12.75">
      <c r="B10" s="264" t="s">
        <v>220</v>
      </c>
      <c r="C10" s="298">
        <v>1</v>
      </c>
      <c r="D10" s="299">
        <v>0.002564102564102564</v>
      </c>
      <c r="E10" s="298">
        <v>93</v>
      </c>
      <c r="F10" s="299">
        <v>0.23846153846153847</v>
      </c>
      <c r="G10" s="298">
        <v>5</v>
      </c>
      <c r="H10" s="299">
        <v>0.01282051282051282</v>
      </c>
      <c r="I10" s="298">
        <v>3</v>
      </c>
      <c r="J10" s="299">
        <v>0.007692307692307693</v>
      </c>
      <c r="K10" s="298">
        <v>23</v>
      </c>
      <c r="L10" s="299">
        <v>0.05897435897435897</v>
      </c>
      <c r="M10" s="298">
        <v>128</v>
      </c>
      <c r="N10" s="299">
        <v>0.3282051282051282</v>
      </c>
      <c r="O10" s="298">
        <v>3</v>
      </c>
      <c r="P10" s="299">
        <v>0.007692307692307693</v>
      </c>
      <c r="Q10" s="298">
        <v>119</v>
      </c>
      <c r="R10" s="299">
        <v>0.30512820512820515</v>
      </c>
      <c r="S10" s="298">
        <v>15</v>
      </c>
      <c r="T10" s="299">
        <v>0.038461538461538464</v>
      </c>
      <c r="U10" s="279">
        <v>390</v>
      </c>
    </row>
    <row r="11" spans="2:21" ht="12.75">
      <c r="B11" s="264" t="s">
        <v>167</v>
      </c>
      <c r="C11" s="298">
        <v>10</v>
      </c>
      <c r="D11" s="299">
        <v>0.00796812749003984</v>
      </c>
      <c r="E11" s="298">
        <v>407</v>
      </c>
      <c r="F11" s="299">
        <v>0.3243027888446215</v>
      </c>
      <c r="G11" s="298">
        <v>25</v>
      </c>
      <c r="H11" s="299">
        <v>0.0199203187250996</v>
      </c>
      <c r="I11" s="298">
        <v>3</v>
      </c>
      <c r="J11" s="299">
        <v>0.002390438247011952</v>
      </c>
      <c r="K11" s="298">
        <v>92</v>
      </c>
      <c r="L11" s="299">
        <v>0.07330677290836653</v>
      </c>
      <c r="M11" s="298">
        <v>315</v>
      </c>
      <c r="N11" s="299">
        <v>0.250996015936255</v>
      </c>
      <c r="O11" s="298">
        <v>13</v>
      </c>
      <c r="P11" s="299">
        <v>0.010358565737051793</v>
      </c>
      <c r="Q11" s="298">
        <v>315</v>
      </c>
      <c r="R11" s="299">
        <v>0.250996015936255</v>
      </c>
      <c r="S11" s="298">
        <v>75</v>
      </c>
      <c r="T11" s="299">
        <v>0.05976095617529881</v>
      </c>
      <c r="U11" s="279">
        <v>1255</v>
      </c>
    </row>
    <row r="12" spans="2:21" ht="12.75">
      <c r="B12" s="264" t="s">
        <v>168</v>
      </c>
      <c r="C12" s="298">
        <v>3</v>
      </c>
      <c r="D12" s="299">
        <v>0.004464285714285714</v>
      </c>
      <c r="E12" s="298">
        <v>197</v>
      </c>
      <c r="F12" s="299">
        <v>0.2931547619047619</v>
      </c>
      <c r="G12" s="298">
        <v>13</v>
      </c>
      <c r="H12" s="299">
        <v>0.019345238095238096</v>
      </c>
      <c r="I12" s="298">
        <v>0</v>
      </c>
      <c r="J12" s="299">
        <v>0</v>
      </c>
      <c r="K12" s="298">
        <v>46</v>
      </c>
      <c r="L12" s="299">
        <v>0.06845238095238096</v>
      </c>
      <c r="M12" s="298">
        <v>170</v>
      </c>
      <c r="N12" s="299">
        <v>0.25297619047619047</v>
      </c>
      <c r="O12" s="298">
        <v>16</v>
      </c>
      <c r="P12" s="299">
        <v>0.023809523809523808</v>
      </c>
      <c r="Q12" s="298">
        <v>182</v>
      </c>
      <c r="R12" s="299">
        <v>0.2708333333333333</v>
      </c>
      <c r="S12" s="298">
        <v>45</v>
      </c>
      <c r="T12" s="299">
        <v>0.06696428571428571</v>
      </c>
      <c r="U12" s="279">
        <v>672</v>
      </c>
    </row>
    <row r="13" spans="2:21" ht="12.75">
      <c r="B13" s="264" t="s">
        <v>174</v>
      </c>
      <c r="C13" s="298">
        <v>2</v>
      </c>
      <c r="D13" s="299">
        <v>0.004739336492890996</v>
      </c>
      <c r="E13" s="298">
        <v>135</v>
      </c>
      <c r="F13" s="299">
        <v>0.31990521327014215</v>
      </c>
      <c r="G13" s="298">
        <v>6</v>
      </c>
      <c r="H13" s="299">
        <v>0.014218009478672985</v>
      </c>
      <c r="I13" s="298">
        <v>0</v>
      </c>
      <c r="J13" s="299">
        <v>0</v>
      </c>
      <c r="K13" s="298">
        <v>18</v>
      </c>
      <c r="L13" s="299">
        <v>0.04265402843601896</v>
      </c>
      <c r="M13" s="298">
        <v>124</v>
      </c>
      <c r="N13" s="299">
        <v>0.2938388625592417</v>
      </c>
      <c r="O13" s="298">
        <v>4</v>
      </c>
      <c r="P13" s="299">
        <v>0.009478672985781991</v>
      </c>
      <c r="Q13" s="298">
        <v>110</v>
      </c>
      <c r="R13" s="299">
        <v>0.26066350710900477</v>
      </c>
      <c r="S13" s="298">
        <v>23</v>
      </c>
      <c r="T13" s="299">
        <v>0.054502369668246446</v>
      </c>
      <c r="U13" s="279">
        <v>422</v>
      </c>
    </row>
    <row r="14" spans="2:21" ht="12.75">
      <c r="B14" s="264" t="s">
        <v>221</v>
      </c>
      <c r="C14" s="298">
        <v>0</v>
      </c>
      <c r="D14" s="299">
        <v>0</v>
      </c>
      <c r="E14" s="298">
        <v>35</v>
      </c>
      <c r="F14" s="299">
        <v>0.26717557251908397</v>
      </c>
      <c r="G14" s="298">
        <v>7</v>
      </c>
      <c r="H14" s="299">
        <v>0.05343511450381679</v>
      </c>
      <c r="I14" s="298">
        <v>2</v>
      </c>
      <c r="J14" s="299">
        <v>0.015267175572519083</v>
      </c>
      <c r="K14" s="298">
        <v>6</v>
      </c>
      <c r="L14" s="299">
        <v>0.04580152671755725</v>
      </c>
      <c r="M14" s="298">
        <v>42</v>
      </c>
      <c r="N14" s="299">
        <v>0.32061068702290074</v>
      </c>
      <c r="O14" s="298">
        <v>2</v>
      </c>
      <c r="P14" s="299">
        <v>0.015267175572519083</v>
      </c>
      <c r="Q14" s="298">
        <v>32</v>
      </c>
      <c r="R14" s="299">
        <v>0.24427480916030533</v>
      </c>
      <c r="S14" s="298">
        <v>5</v>
      </c>
      <c r="T14" s="299">
        <v>0.03816793893129771</v>
      </c>
      <c r="U14" s="279">
        <v>131</v>
      </c>
    </row>
    <row r="15" spans="2:21" ht="12.75">
      <c r="B15" s="264" t="s">
        <v>192</v>
      </c>
      <c r="C15" s="298">
        <v>1</v>
      </c>
      <c r="D15" s="299">
        <v>0.0033444816053511705</v>
      </c>
      <c r="E15" s="298">
        <v>93</v>
      </c>
      <c r="F15" s="299">
        <v>0.3110367892976589</v>
      </c>
      <c r="G15" s="298">
        <v>7</v>
      </c>
      <c r="H15" s="299">
        <v>0.023411371237458192</v>
      </c>
      <c r="I15" s="298">
        <v>1</v>
      </c>
      <c r="J15" s="299">
        <v>0.0033444816053511705</v>
      </c>
      <c r="K15" s="298">
        <v>13</v>
      </c>
      <c r="L15" s="299">
        <v>0.043478260869565216</v>
      </c>
      <c r="M15" s="298">
        <v>81</v>
      </c>
      <c r="N15" s="299">
        <v>0.2709030100334448</v>
      </c>
      <c r="O15" s="298">
        <v>1</v>
      </c>
      <c r="P15" s="299">
        <v>0.0033444816053511705</v>
      </c>
      <c r="Q15" s="298">
        <v>81</v>
      </c>
      <c r="R15" s="299">
        <v>0.2709030100334448</v>
      </c>
      <c r="S15" s="298">
        <v>21</v>
      </c>
      <c r="T15" s="299">
        <v>0.07023411371237458</v>
      </c>
      <c r="U15" s="279">
        <v>299</v>
      </c>
    </row>
    <row r="16" spans="2:21" ht="12.75">
      <c r="B16" s="264" t="s">
        <v>169</v>
      </c>
      <c r="C16" s="298">
        <v>2</v>
      </c>
      <c r="D16" s="299">
        <v>0.0106951871657754</v>
      </c>
      <c r="E16" s="298">
        <v>62</v>
      </c>
      <c r="F16" s="299">
        <v>0.3315508021390374</v>
      </c>
      <c r="G16" s="298">
        <v>4</v>
      </c>
      <c r="H16" s="299">
        <v>0.0213903743315508</v>
      </c>
      <c r="I16" s="298">
        <v>0</v>
      </c>
      <c r="J16" s="299">
        <v>0</v>
      </c>
      <c r="K16" s="298">
        <v>5</v>
      </c>
      <c r="L16" s="299">
        <v>0.026737967914438502</v>
      </c>
      <c r="M16" s="298">
        <v>50</v>
      </c>
      <c r="N16" s="299">
        <v>0.26737967914438504</v>
      </c>
      <c r="O16" s="298">
        <v>1</v>
      </c>
      <c r="P16" s="299">
        <v>0.0053475935828877</v>
      </c>
      <c r="Q16" s="298">
        <v>48</v>
      </c>
      <c r="R16" s="299">
        <v>0.25668449197860965</v>
      </c>
      <c r="S16" s="298">
        <v>15</v>
      </c>
      <c r="T16" s="299">
        <v>0.08021390374331551</v>
      </c>
      <c r="U16" s="279">
        <v>187</v>
      </c>
    </row>
    <row r="17" spans="2:21" ht="12.75">
      <c r="B17" s="264" t="s">
        <v>194</v>
      </c>
      <c r="C17" s="298">
        <v>0</v>
      </c>
      <c r="D17" s="299">
        <v>0</v>
      </c>
      <c r="E17" s="298">
        <v>24</v>
      </c>
      <c r="F17" s="299">
        <v>0.2823529411764706</v>
      </c>
      <c r="G17" s="298">
        <v>0</v>
      </c>
      <c r="H17" s="299">
        <v>0</v>
      </c>
      <c r="I17" s="298">
        <v>1</v>
      </c>
      <c r="J17" s="299">
        <v>0.011764705882352941</v>
      </c>
      <c r="K17" s="298">
        <v>9</v>
      </c>
      <c r="L17" s="299">
        <v>0.10588235294117647</v>
      </c>
      <c r="M17" s="298">
        <v>29</v>
      </c>
      <c r="N17" s="299">
        <v>0.3411764705882353</v>
      </c>
      <c r="O17" s="298">
        <v>2</v>
      </c>
      <c r="P17" s="299">
        <v>0.023529411764705882</v>
      </c>
      <c r="Q17" s="298">
        <v>18</v>
      </c>
      <c r="R17" s="299">
        <v>0.21176470588235294</v>
      </c>
      <c r="S17" s="298">
        <v>2</v>
      </c>
      <c r="T17" s="299">
        <v>0.023529411764705882</v>
      </c>
      <c r="U17" s="279">
        <v>85</v>
      </c>
    </row>
    <row r="18" spans="2:21" ht="12.75">
      <c r="B18" s="264" t="s">
        <v>193</v>
      </c>
      <c r="C18" s="298">
        <v>0</v>
      </c>
      <c r="D18" s="299">
        <v>0</v>
      </c>
      <c r="E18" s="298">
        <v>8</v>
      </c>
      <c r="F18" s="299">
        <v>0.25</v>
      </c>
      <c r="G18" s="298">
        <v>1</v>
      </c>
      <c r="H18" s="299">
        <v>0.03125</v>
      </c>
      <c r="I18" s="298">
        <v>0</v>
      </c>
      <c r="J18" s="299">
        <v>0</v>
      </c>
      <c r="K18" s="298">
        <v>1</v>
      </c>
      <c r="L18" s="299">
        <v>0.03125</v>
      </c>
      <c r="M18" s="298">
        <v>13</v>
      </c>
      <c r="N18" s="299">
        <v>0.40625</v>
      </c>
      <c r="O18" s="298">
        <v>0</v>
      </c>
      <c r="P18" s="299">
        <v>0</v>
      </c>
      <c r="Q18" s="298">
        <v>7</v>
      </c>
      <c r="R18" s="299">
        <v>0.21875</v>
      </c>
      <c r="S18" s="298">
        <v>2</v>
      </c>
      <c r="T18" s="299">
        <v>0.0625</v>
      </c>
      <c r="U18" s="279">
        <v>32</v>
      </c>
    </row>
    <row r="19" spans="2:21" ht="12.75">
      <c r="B19" s="264" t="s">
        <v>306</v>
      </c>
      <c r="C19" s="298">
        <v>0</v>
      </c>
      <c r="D19" s="299">
        <v>0</v>
      </c>
      <c r="E19" s="298">
        <v>9</v>
      </c>
      <c r="F19" s="299">
        <v>0.25</v>
      </c>
      <c r="G19" s="298">
        <v>0</v>
      </c>
      <c r="H19" s="299">
        <v>0</v>
      </c>
      <c r="I19" s="298">
        <v>0</v>
      </c>
      <c r="J19" s="299">
        <v>0</v>
      </c>
      <c r="K19" s="298">
        <v>0</v>
      </c>
      <c r="L19" s="299">
        <v>0</v>
      </c>
      <c r="M19" s="298">
        <v>12</v>
      </c>
      <c r="N19" s="299">
        <v>0.3333333333333333</v>
      </c>
      <c r="O19" s="298">
        <v>0</v>
      </c>
      <c r="P19" s="299">
        <v>0</v>
      </c>
      <c r="Q19" s="298">
        <v>10</v>
      </c>
      <c r="R19" s="299">
        <v>0.2777777777777778</v>
      </c>
      <c r="S19" s="298">
        <v>5</v>
      </c>
      <c r="T19" s="299">
        <v>0.1388888888888889</v>
      </c>
      <c r="U19" s="279">
        <v>36</v>
      </c>
    </row>
    <row r="20" spans="2:21" ht="13.5" thickBot="1">
      <c r="B20" s="267" t="s">
        <v>195</v>
      </c>
      <c r="C20" s="301">
        <v>0</v>
      </c>
      <c r="D20" s="302">
        <v>0</v>
      </c>
      <c r="E20" s="301">
        <v>75</v>
      </c>
      <c r="F20" s="302">
        <v>0.4076086956521739</v>
      </c>
      <c r="G20" s="301">
        <v>0</v>
      </c>
      <c r="H20" s="302">
        <v>0</v>
      </c>
      <c r="I20" s="301">
        <v>4</v>
      </c>
      <c r="J20" s="302">
        <v>0.021739130434782608</v>
      </c>
      <c r="K20" s="301">
        <v>2</v>
      </c>
      <c r="L20" s="302">
        <v>0.010869565217391304</v>
      </c>
      <c r="M20" s="301">
        <v>57</v>
      </c>
      <c r="N20" s="302">
        <v>0.30978260869565216</v>
      </c>
      <c r="O20" s="301">
        <v>2</v>
      </c>
      <c r="P20" s="302">
        <v>0.010869565217391304</v>
      </c>
      <c r="Q20" s="301">
        <v>27</v>
      </c>
      <c r="R20" s="302">
        <v>0.14673913043478262</v>
      </c>
      <c r="S20" s="301">
        <v>17</v>
      </c>
      <c r="T20" s="302">
        <v>0.09239130434782608</v>
      </c>
      <c r="U20" s="304">
        <v>184</v>
      </c>
    </row>
    <row r="21" spans="2:21" ht="13.5" thickBot="1">
      <c r="B21" s="271" t="s">
        <v>165</v>
      </c>
      <c r="C21" s="272">
        <v>19</v>
      </c>
      <c r="D21" s="305">
        <v>0.005144868670457623</v>
      </c>
      <c r="E21" s="272">
        <v>1138</v>
      </c>
      <c r="F21" s="305">
        <v>0.30815055510425127</v>
      </c>
      <c r="G21" s="272">
        <v>68</v>
      </c>
      <c r="H21" s="305">
        <v>0.018413214189006228</v>
      </c>
      <c r="I21" s="272">
        <v>14</v>
      </c>
      <c r="J21" s="305">
        <v>0.0037909558624424585</v>
      </c>
      <c r="K21" s="272">
        <v>215</v>
      </c>
      <c r="L21" s="305">
        <v>0.05821825074465205</v>
      </c>
      <c r="M21" s="272">
        <v>1021</v>
      </c>
      <c r="N21" s="305">
        <v>0.27646899539669645</v>
      </c>
      <c r="O21" s="272">
        <v>44</v>
      </c>
      <c r="P21" s="305">
        <v>0.011914432710533442</v>
      </c>
      <c r="Q21" s="272">
        <v>949</v>
      </c>
      <c r="R21" s="305">
        <v>0.2569726509612781</v>
      </c>
      <c r="S21" s="272">
        <v>225</v>
      </c>
      <c r="T21" s="305">
        <v>0.060926076360682375</v>
      </c>
      <c r="U21" s="306">
        <v>3693</v>
      </c>
    </row>
    <row r="24" ht="12.75">
      <c r="B24" s="6" t="s">
        <v>5</v>
      </c>
    </row>
    <row r="25" spans="2:11" ht="12.75" customHeight="1">
      <c r="B25" s="600" t="s">
        <v>72</v>
      </c>
      <c r="C25" s="600"/>
      <c r="D25" s="600"/>
      <c r="E25" s="600"/>
      <c r="F25" s="600"/>
      <c r="G25" s="600"/>
      <c r="H25" s="600"/>
      <c r="I25" s="600"/>
      <c r="J25" s="600"/>
      <c r="K25" s="600"/>
    </row>
    <row r="26" spans="2:11" ht="12.75">
      <c r="B26" s="600"/>
      <c r="C26" s="600"/>
      <c r="D26" s="600"/>
      <c r="E26" s="600"/>
      <c r="F26" s="600"/>
      <c r="G26" s="600"/>
      <c r="H26" s="600"/>
      <c r="I26" s="600"/>
      <c r="J26" s="600"/>
      <c r="K26" s="600"/>
    </row>
    <row r="28" ht="12.75">
      <c r="B28" t="s">
        <v>273</v>
      </c>
    </row>
    <row r="29" ht="15.75">
      <c r="B29" s="8" t="s">
        <v>1</v>
      </c>
    </row>
    <row r="30" spans="20:21" ht="12.75">
      <c r="T30" s="16"/>
      <c r="U30" s="16"/>
    </row>
  </sheetData>
  <sheetProtection/>
  <mergeCells count="11">
    <mergeCell ref="M8:N8"/>
    <mergeCell ref="O8:P8"/>
    <mergeCell ref="Q8:R8"/>
    <mergeCell ref="S8:T8"/>
    <mergeCell ref="B25:K26"/>
    <mergeCell ref="B8:B9"/>
    <mergeCell ref="C8:D8"/>
    <mergeCell ref="E8:F8"/>
    <mergeCell ref="G8:H8"/>
    <mergeCell ref="I8:J8"/>
    <mergeCell ref="K8:L8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B2:Y29"/>
  <sheetViews>
    <sheetView showGridLines="0" zoomScalePageLayoutView="0" workbookViewId="0" topLeftCell="A1">
      <selection activeCell="C7" sqref="C7:Y18"/>
    </sheetView>
  </sheetViews>
  <sheetFormatPr defaultColWidth="6.8515625" defaultRowHeight="12.75"/>
  <cols>
    <col min="1" max="1" width="6.8515625" style="0" customWidth="1"/>
    <col min="2" max="2" width="20.57421875" style="0" customWidth="1"/>
    <col min="3" max="3" width="6.8515625" style="0" customWidth="1"/>
    <col min="4" max="4" width="8.421875" style="0" customWidth="1"/>
    <col min="5" max="5" width="6.8515625" style="0" customWidth="1"/>
    <col min="6" max="6" width="7.421875" style="0" customWidth="1"/>
    <col min="7" max="7" width="6.8515625" style="0" customWidth="1"/>
    <col min="8" max="8" width="7.57421875" style="0" customWidth="1"/>
    <col min="9" max="9" width="6.8515625" style="0" customWidth="1"/>
    <col min="10" max="10" width="7.57421875" style="0" customWidth="1"/>
    <col min="11" max="11" width="6.8515625" style="0" customWidth="1"/>
    <col min="12" max="12" width="8.00390625" style="0" customWidth="1"/>
    <col min="13" max="13" width="6.8515625" style="0" customWidth="1"/>
    <col min="14" max="14" width="8.421875" style="0" customWidth="1"/>
    <col min="15" max="15" width="6.8515625" style="0" customWidth="1"/>
    <col min="16" max="16" width="8.00390625" style="0" customWidth="1"/>
    <col min="17" max="17" width="6.8515625" style="0" customWidth="1"/>
    <col min="18" max="18" width="8.00390625" style="0" customWidth="1"/>
    <col min="19" max="23" width="6.8515625" style="0" customWidth="1"/>
    <col min="24" max="24" width="7.57421875" style="0" customWidth="1"/>
    <col min="25" max="25" width="10.140625" style="0" customWidth="1"/>
  </cols>
  <sheetData>
    <row r="2" spans="2:25" ht="18.75">
      <c r="B2" s="12" t="s">
        <v>278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s="30" customFormat="1" ht="18.75">
      <c r="B3" s="46"/>
      <c r="C3" s="46"/>
      <c r="D3" s="46"/>
      <c r="E3" s="46"/>
      <c r="F3" s="46"/>
      <c r="G3" s="46"/>
      <c r="H3" s="46"/>
      <c r="I3" s="46"/>
    </row>
    <row r="4" ht="13.5" thickBot="1"/>
    <row r="5" spans="2:25" ht="15.75">
      <c r="B5" s="627" t="s">
        <v>27</v>
      </c>
      <c r="C5" s="629" t="s">
        <v>109</v>
      </c>
      <c r="D5" s="623"/>
      <c r="E5" s="623" t="s">
        <v>70</v>
      </c>
      <c r="F5" s="623"/>
      <c r="G5" s="623" t="s">
        <v>36</v>
      </c>
      <c r="H5" s="623"/>
      <c r="I5" s="623" t="s">
        <v>37</v>
      </c>
      <c r="J5" s="623"/>
      <c r="K5" s="623" t="s">
        <v>38</v>
      </c>
      <c r="L5" s="623"/>
      <c r="M5" s="623" t="s">
        <v>39</v>
      </c>
      <c r="N5" s="623"/>
      <c r="O5" s="623" t="s">
        <v>40</v>
      </c>
      <c r="P5" s="623"/>
      <c r="Q5" s="623" t="s">
        <v>41</v>
      </c>
      <c r="R5" s="623"/>
      <c r="S5" s="623" t="s">
        <v>42</v>
      </c>
      <c r="T5" s="623"/>
      <c r="U5" s="623" t="s">
        <v>71</v>
      </c>
      <c r="V5" s="623"/>
      <c r="W5" s="626" t="s">
        <v>166</v>
      </c>
      <c r="X5" s="626"/>
      <c r="Y5" s="624" t="s">
        <v>4</v>
      </c>
    </row>
    <row r="6" spans="2:25" ht="16.5" thickBot="1">
      <c r="B6" s="628"/>
      <c r="C6" s="296" t="s">
        <v>102</v>
      </c>
      <c r="D6" s="284" t="s">
        <v>3</v>
      </c>
      <c r="E6" s="284" t="s">
        <v>102</v>
      </c>
      <c r="F6" s="284" t="s">
        <v>3</v>
      </c>
      <c r="G6" s="284" t="s">
        <v>102</v>
      </c>
      <c r="H6" s="284" t="s">
        <v>3</v>
      </c>
      <c r="I6" s="284" t="s">
        <v>102</v>
      </c>
      <c r="J6" s="284" t="s">
        <v>3</v>
      </c>
      <c r="K6" s="284" t="s">
        <v>102</v>
      </c>
      <c r="L6" s="284" t="s">
        <v>3</v>
      </c>
      <c r="M6" s="284" t="s">
        <v>102</v>
      </c>
      <c r="N6" s="284" t="s">
        <v>3</v>
      </c>
      <c r="O6" s="284" t="s">
        <v>102</v>
      </c>
      <c r="P6" s="284" t="s">
        <v>3</v>
      </c>
      <c r="Q6" s="284" t="s">
        <v>102</v>
      </c>
      <c r="R6" s="284" t="s">
        <v>3</v>
      </c>
      <c r="S6" s="284" t="s">
        <v>102</v>
      </c>
      <c r="T6" s="284" t="s">
        <v>3</v>
      </c>
      <c r="U6" s="284" t="s">
        <v>102</v>
      </c>
      <c r="V6" s="284" t="s">
        <v>3</v>
      </c>
      <c r="W6" s="284" t="s">
        <v>102</v>
      </c>
      <c r="X6" s="284" t="s">
        <v>3</v>
      </c>
      <c r="Y6" s="625"/>
    </row>
    <row r="7" spans="2:25" ht="12.75">
      <c r="B7" s="264" t="s">
        <v>220</v>
      </c>
      <c r="C7" s="298">
        <v>138</v>
      </c>
      <c r="D7" s="287">
        <v>0.35384615384615387</v>
      </c>
      <c r="E7" s="143">
        <v>31</v>
      </c>
      <c r="F7" s="287">
        <v>0.07948717948717948</v>
      </c>
      <c r="G7" s="298">
        <v>22</v>
      </c>
      <c r="H7" s="287">
        <v>0.05641025641025641</v>
      </c>
      <c r="I7" s="298">
        <v>22</v>
      </c>
      <c r="J7" s="287">
        <v>0.05641025641025641</v>
      </c>
      <c r="K7" s="298">
        <v>13</v>
      </c>
      <c r="L7" s="287">
        <v>0.03333333333333333</v>
      </c>
      <c r="M7" s="298">
        <v>128</v>
      </c>
      <c r="N7" s="287">
        <v>0.3282051282051282</v>
      </c>
      <c r="O7" s="298">
        <v>7</v>
      </c>
      <c r="P7" s="287">
        <v>0.017948717948717947</v>
      </c>
      <c r="Q7" s="298">
        <v>5</v>
      </c>
      <c r="R7" s="287">
        <v>0.01282051282051282</v>
      </c>
      <c r="S7" s="298">
        <v>1</v>
      </c>
      <c r="T7" s="287">
        <v>0.002564102564102564</v>
      </c>
      <c r="U7" s="298">
        <v>0</v>
      </c>
      <c r="V7" s="287">
        <v>0</v>
      </c>
      <c r="W7" s="298">
        <v>23</v>
      </c>
      <c r="X7" s="287">
        <v>0.05897435897435897</v>
      </c>
      <c r="Y7" s="279">
        <v>390</v>
      </c>
    </row>
    <row r="8" spans="2:25" ht="12.75">
      <c r="B8" s="264" t="s">
        <v>167</v>
      </c>
      <c r="C8" s="298">
        <v>182</v>
      </c>
      <c r="D8" s="287">
        <v>0.1450199203187251</v>
      </c>
      <c r="E8" s="143">
        <v>186</v>
      </c>
      <c r="F8" s="287">
        <v>0.14820717131474104</v>
      </c>
      <c r="G8" s="298">
        <v>129</v>
      </c>
      <c r="H8" s="287">
        <v>0.10278884462151394</v>
      </c>
      <c r="I8" s="298">
        <v>123</v>
      </c>
      <c r="J8" s="287">
        <v>0.09800796812749003</v>
      </c>
      <c r="K8" s="298">
        <v>115</v>
      </c>
      <c r="L8" s="287">
        <v>0.09163346613545817</v>
      </c>
      <c r="M8" s="298">
        <v>315</v>
      </c>
      <c r="N8" s="287">
        <v>0.250996015936255</v>
      </c>
      <c r="O8" s="298">
        <v>66</v>
      </c>
      <c r="P8" s="287">
        <v>0.05258964143426295</v>
      </c>
      <c r="Q8" s="298">
        <v>24</v>
      </c>
      <c r="R8" s="287">
        <v>0.019123505976095617</v>
      </c>
      <c r="S8" s="298">
        <v>3</v>
      </c>
      <c r="T8" s="287">
        <v>0.002390438247011952</v>
      </c>
      <c r="U8" s="298">
        <v>0</v>
      </c>
      <c r="V8" s="287">
        <v>0</v>
      </c>
      <c r="W8" s="298">
        <v>112</v>
      </c>
      <c r="X8" s="287">
        <v>0.08924302788844622</v>
      </c>
      <c r="Y8" s="279">
        <v>1255</v>
      </c>
    </row>
    <row r="9" spans="2:25" ht="12.75">
      <c r="B9" s="264" t="s">
        <v>168</v>
      </c>
      <c r="C9" s="298">
        <v>32</v>
      </c>
      <c r="D9" s="287">
        <v>0.047619047619047616</v>
      </c>
      <c r="E9" s="143">
        <v>73</v>
      </c>
      <c r="F9" s="287">
        <v>0.10863095238095238</v>
      </c>
      <c r="G9" s="298">
        <v>81</v>
      </c>
      <c r="H9" s="287">
        <v>0.12053571428571429</v>
      </c>
      <c r="I9" s="298">
        <v>79</v>
      </c>
      <c r="J9" s="287">
        <v>0.11755952380952381</v>
      </c>
      <c r="K9" s="298">
        <v>77</v>
      </c>
      <c r="L9" s="287">
        <v>0.11458333333333333</v>
      </c>
      <c r="M9" s="298">
        <v>170</v>
      </c>
      <c r="N9" s="287">
        <v>0.25297619047619047</v>
      </c>
      <c r="O9" s="298">
        <v>39</v>
      </c>
      <c r="P9" s="287">
        <v>0.05803571428571429</v>
      </c>
      <c r="Q9" s="298">
        <v>23</v>
      </c>
      <c r="R9" s="287">
        <v>0.03422619047619048</v>
      </c>
      <c r="S9" s="298">
        <v>2</v>
      </c>
      <c r="T9" s="287">
        <v>0.002976190476190476</v>
      </c>
      <c r="U9" s="298">
        <v>0</v>
      </c>
      <c r="V9" s="287">
        <v>0</v>
      </c>
      <c r="W9" s="298">
        <v>96</v>
      </c>
      <c r="X9" s="287">
        <v>0.14285714285714285</v>
      </c>
      <c r="Y9" s="279">
        <v>672</v>
      </c>
    </row>
    <row r="10" spans="2:25" ht="12.75">
      <c r="B10" s="264" t="s">
        <v>174</v>
      </c>
      <c r="C10" s="298">
        <v>5</v>
      </c>
      <c r="D10" s="287">
        <v>0.011848341232227487</v>
      </c>
      <c r="E10" s="143">
        <v>27</v>
      </c>
      <c r="F10" s="287">
        <v>0.06398104265402843</v>
      </c>
      <c r="G10" s="298">
        <v>35</v>
      </c>
      <c r="H10" s="287">
        <v>0.08293838862559241</v>
      </c>
      <c r="I10" s="298">
        <v>47</v>
      </c>
      <c r="J10" s="287">
        <v>0.11137440758293839</v>
      </c>
      <c r="K10" s="298">
        <v>59</v>
      </c>
      <c r="L10" s="287">
        <v>0.13981042654028436</v>
      </c>
      <c r="M10" s="298">
        <v>124</v>
      </c>
      <c r="N10" s="287">
        <v>0.2938388625592417</v>
      </c>
      <c r="O10" s="298">
        <v>47</v>
      </c>
      <c r="P10" s="287">
        <v>0.11137440758293839</v>
      </c>
      <c r="Q10" s="298">
        <v>11</v>
      </c>
      <c r="R10" s="287">
        <v>0.026066350710900472</v>
      </c>
      <c r="S10" s="298">
        <v>4</v>
      </c>
      <c r="T10" s="287">
        <v>0.009478672985781991</v>
      </c>
      <c r="U10" s="298">
        <v>1</v>
      </c>
      <c r="V10" s="287">
        <v>0.002369668246445498</v>
      </c>
      <c r="W10" s="298">
        <v>62</v>
      </c>
      <c r="X10" s="287">
        <v>0.14691943127962084</v>
      </c>
      <c r="Y10" s="279">
        <v>422</v>
      </c>
    </row>
    <row r="11" spans="2:25" ht="12.75">
      <c r="B11" s="264" t="s">
        <v>221</v>
      </c>
      <c r="C11" s="298">
        <v>0</v>
      </c>
      <c r="D11" s="287">
        <v>0</v>
      </c>
      <c r="E11" s="143">
        <v>6</v>
      </c>
      <c r="F11" s="287">
        <v>0.04580152671755725</v>
      </c>
      <c r="G11" s="298">
        <v>23</v>
      </c>
      <c r="H11" s="287">
        <v>0.17557251908396945</v>
      </c>
      <c r="I11" s="298">
        <v>10</v>
      </c>
      <c r="J11" s="287">
        <v>0.07633587786259542</v>
      </c>
      <c r="K11" s="298">
        <v>12</v>
      </c>
      <c r="L11" s="287">
        <v>0.0916030534351145</v>
      </c>
      <c r="M11" s="298">
        <v>42</v>
      </c>
      <c r="N11" s="287">
        <v>0.32061068702290074</v>
      </c>
      <c r="O11" s="298">
        <v>11</v>
      </c>
      <c r="P11" s="287">
        <v>0.08396946564885496</v>
      </c>
      <c r="Q11" s="298">
        <v>7</v>
      </c>
      <c r="R11" s="287">
        <v>0.05343511450381679</v>
      </c>
      <c r="S11" s="298">
        <v>0</v>
      </c>
      <c r="T11" s="287">
        <v>0</v>
      </c>
      <c r="U11" s="298">
        <v>0</v>
      </c>
      <c r="V11" s="287">
        <v>0</v>
      </c>
      <c r="W11" s="298">
        <v>20</v>
      </c>
      <c r="X11" s="287">
        <v>0.15267175572519084</v>
      </c>
      <c r="Y11" s="279">
        <v>131</v>
      </c>
    </row>
    <row r="12" spans="2:25" ht="12.75">
      <c r="B12" s="264" t="s">
        <v>192</v>
      </c>
      <c r="C12" s="298">
        <v>2</v>
      </c>
      <c r="D12" s="287">
        <v>0.006688963210702341</v>
      </c>
      <c r="E12" s="143">
        <v>12</v>
      </c>
      <c r="F12" s="287">
        <v>0.04013377926421405</v>
      </c>
      <c r="G12" s="298">
        <v>27</v>
      </c>
      <c r="H12" s="287">
        <v>0.0903010033444816</v>
      </c>
      <c r="I12" s="298">
        <v>51</v>
      </c>
      <c r="J12" s="287">
        <v>0.1705685618729097</v>
      </c>
      <c r="K12" s="298">
        <v>21</v>
      </c>
      <c r="L12" s="287">
        <v>0.07023411371237458</v>
      </c>
      <c r="M12" s="298">
        <v>81</v>
      </c>
      <c r="N12" s="287">
        <v>0.2709030100334448</v>
      </c>
      <c r="O12" s="298">
        <v>38</v>
      </c>
      <c r="P12" s="287">
        <v>0.12709030100334448</v>
      </c>
      <c r="Q12" s="298">
        <v>16</v>
      </c>
      <c r="R12" s="287">
        <v>0.05351170568561873</v>
      </c>
      <c r="S12" s="298">
        <v>3</v>
      </c>
      <c r="T12" s="287">
        <v>0.010033444816053512</v>
      </c>
      <c r="U12" s="298">
        <v>0</v>
      </c>
      <c r="V12" s="287">
        <v>0</v>
      </c>
      <c r="W12" s="298">
        <v>48</v>
      </c>
      <c r="X12" s="287">
        <v>0.1605351170568562</v>
      </c>
      <c r="Y12" s="279">
        <v>299</v>
      </c>
    </row>
    <row r="13" spans="2:25" ht="12.75">
      <c r="B13" s="264" t="s">
        <v>169</v>
      </c>
      <c r="C13" s="298">
        <v>0</v>
      </c>
      <c r="D13" s="287">
        <v>0</v>
      </c>
      <c r="E13" s="143">
        <v>2</v>
      </c>
      <c r="F13" s="287">
        <v>0.0106951871657754</v>
      </c>
      <c r="G13" s="298">
        <v>20</v>
      </c>
      <c r="H13" s="287">
        <v>0.10695187165775401</v>
      </c>
      <c r="I13" s="298">
        <v>27</v>
      </c>
      <c r="J13" s="287">
        <v>0.1443850267379679</v>
      </c>
      <c r="K13" s="298">
        <v>21</v>
      </c>
      <c r="L13" s="287">
        <v>0.11229946524064172</v>
      </c>
      <c r="M13" s="298">
        <v>50</v>
      </c>
      <c r="N13" s="287">
        <v>0.26737967914438504</v>
      </c>
      <c r="O13" s="298">
        <v>27</v>
      </c>
      <c r="P13" s="287">
        <v>0.1443850267379679</v>
      </c>
      <c r="Q13" s="298">
        <v>5</v>
      </c>
      <c r="R13" s="287">
        <v>0.026737967914438502</v>
      </c>
      <c r="S13" s="298">
        <v>2</v>
      </c>
      <c r="T13" s="287">
        <v>0.0106951871657754</v>
      </c>
      <c r="U13" s="298">
        <v>0</v>
      </c>
      <c r="V13" s="287">
        <v>0</v>
      </c>
      <c r="W13" s="298">
        <v>33</v>
      </c>
      <c r="X13" s="287">
        <v>0.17647058823529413</v>
      </c>
      <c r="Y13" s="279">
        <v>187</v>
      </c>
    </row>
    <row r="14" spans="2:25" ht="12.75">
      <c r="B14" s="264" t="s">
        <v>194</v>
      </c>
      <c r="C14" s="298">
        <v>0</v>
      </c>
      <c r="D14" s="287">
        <v>0</v>
      </c>
      <c r="E14" s="143">
        <v>1</v>
      </c>
      <c r="F14" s="287">
        <v>0.011764705882352941</v>
      </c>
      <c r="G14" s="298">
        <v>5</v>
      </c>
      <c r="H14" s="287">
        <v>0.058823529411764705</v>
      </c>
      <c r="I14" s="298">
        <v>12</v>
      </c>
      <c r="J14" s="287">
        <v>0.1411764705882353</v>
      </c>
      <c r="K14" s="298">
        <v>16</v>
      </c>
      <c r="L14" s="287">
        <v>0.18823529411764706</v>
      </c>
      <c r="M14" s="298">
        <v>29</v>
      </c>
      <c r="N14" s="287">
        <v>0.3411764705882353</v>
      </c>
      <c r="O14" s="298">
        <v>8</v>
      </c>
      <c r="P14" s="287">
        <v>0.09411764705882353</v>
      </c>
      <c r="Q14" s="298">
        <v>2</v>
      </c>
      <c r="R14" s="287">
        <v>0.023529411764705882</v>
      </c>
      <c r="S14" s="298">
        <v>1</v>
      </c>
      <c r="T14" s="287">
        <v>0.011764705882352941</v>
      </c>
      <c r="U14" s="298">
        <v>0</v>
      </c>
      <c r="V14" s="287">
        <v>0</v>
      </c>
      <c r="W14" s="298">
        <v>11</v>
      </c>
      <c r="X14" s="287">
        <v>0.12941176470588237</v>
      </c>
      <c r="Y14" s="279">
        <v>85</v>
      </c>
    </row>
    <row r="15" spans="2:25" ht="12.75">
      <c r="B15" s="264" t="s">
        <v>193</v>
      </c>
      <c r="C15" s="298">
        <v>0</v>
      </c>
      <c r="D15" s="287">
        <v>0</v>
      </c>
      <c r="E15" s="143">
        <v>0</v>
      </c>
      <c r="F15" s="287">
        <v>0</v>
      </c>
      <c r="G15" s="298">
        <v>0</v>
      </c>
      <c r="H15" s="287">
        <v>0</v>
      </c>
      <c r="I15" s="298">
        <v>3</v>
      </c>
      <c r="J15" s="287">
        <v>0.09375</v>
      </c>
      <c r="K15" s="298">
        <v>2</v>
      </c>
      <c r="L15" s="287">
        <v>0.0625</v>
      </c>
      <c r="M15" s="298">
        <v>13</v>
      </c>
      <c r="N15" s="287">
        <v>0.40625</v>
      </c>
      <c r="O15" s="298">
        <v>5</v>
      </c>
      <c r="P15" s="287">
        <v>0.15625</v>
      </c>
      <c r="Q15" s="298">
        <v>1</v>
      </c>
      <c r="R15" s="287">
        <v>0.03125</v>
      </c>
      <c r="S15" s="298">
        <v>0</v>
      </c>
      <c r="T15" s="287">
        <v>0</v>
      </c>
      <c r="U15" s="298">
        <v>0</v>
      </c>
      <c r="V15" s="287">
        <v>0</v>
      </c>
      <c r="W15" s="298">
        <v>8</v>
      </c>
      <c r="X15" s="287">
        <v>0.25</v>
      </c>
      <c r="Y15" s="279">
        <v>32</v>
      </c>
    </row>
    <row r="16" spans="2:25" ht="12.75">
      <c r="B16" s="264" t="s">
        <v>306</v>
      </c>
      <c r="C16" s="298">
        <v>0</v>
      </c>
      <c r="D16" s="287">
        <v>0</v>
      </c>
      <c r="E16" s="143">
        <v>0</v>
      </c>
      <c r="F16" s="287">
        <v>0</v>
      </c>
      <c r="G16" s="298">
        <v>2</v>
      </c>
      <c r="H16" s="287">
        <v>0.05555555555555555</v>
      </c>
      <c r="I16" s="298">
        <v>6</v>
      </c>
      <c r="J16" s="287">
        <v>0.16666666666666666</v>
      </c>
      <c r="K16" s="298">
        <v>3</v>
      </c>
      <c r="L16" s="287">
        <v>0.08333333333333333</v>
      </c>
      <c r="M16" s="298">
        <v>12</v>
      </c>
      <c r="N16" s="287">
        <v>0.3333333333333333</v>
      </c>
      <c r="O16" s="298">
        <v>6</v>
      </c>
      <c r="P16" s="287">
        <v>0.16666666666666666</v>
      </c>
      <c r="Q16" s="298">
        <v>6</v>
      </c>
      <c r="R16" s="287">
        <v>0.16666666666666666</v>
      </c>
      <c r="S16" s="298">
        <v>0</v>
      </c>
      <c r="T16" s="287">
        <v>0</v>
      </c>
      <c r="U16" s="298">
        <v>0</v>
      </c>
      <c r="V16" s="287">
        <v>0</v>
      </c>
      <c r="W16" s="298">
        <v>1</v>
      </c>
      <c r="X16" s="287">
        <v>0.027777777777777776</v>
      </c>
      <c r="Y16" s="279">
        <v>36</v>
      </c>
    </row>
    <row r="17" spans="2:25" ht="13.5" thickBot="1">
      <c r="B17" s="267" t="s">
        <v>195</v>
      </c>
      <c r="C17" s="301">
        <v>1</v>
      </c>
      <c r="D17" s="290">
        <v>0.005434782608695652</v>
      </c>
      <c r="E17" s="269">
        <v>0</v>
      </c>
      <c r="F17" s="290">
        <v>0</v>
      </c>
      <c r="G17" s="301">
        <v>5</v>
      </c>
      <c r="H17" s="290">
        <v>0.02717391304347826</v>
      </c>
      <c r="I17" s="301">
        <v>24</v>
      </c>
      <c r="J17" s="290">
        <v>0.13043478260869565</v>
      </c>
      <c r="K17" s="301">
        <v>20</v>
      </c>
      <c r="L17" s="290">
        <v>0.10869565217391304</v>
      </c>
      <c r="M17" s="301">
        <v>57</v>
      </c>
      <c r="N17" s="290">
        <v>0.30978260869565216</v>
      </c>
      <c r="O17" s="301">
        <v>39</v>
      </c>
      <c r="P17" s="290">
        <v>0.21195652173913043</v>
      </c>
      <c r="Q17" s="301">
        <v>8</v>
      </c>
      <c r="R17" s="290">
        <v>0.043478260869565216</v>
      </c>
      <c r="S17" s="301">
        <v>0</v>
      </c>
      <c r="T17" s="290">
        <v>0</v>
      </c>
      <c r="U17" s="301">
        <v>0</v>
      </c>
      <c r="V17" s="290">
        <v>0</v>
      </c>
      <c r="W17" s="301">
        <v>30</v>
      </c>
      <c r="X17" s="290">
        <v>0.16304347826086957</v>
      </c>
      <c r="Y17" s="304">
        <v>184</v>
      </c>
    </row>
    <row r="18" spans="2:25" ht="13.5" thickBot="1">
      <c r="B18" s="271" t="s">
        <v>165</v>
      </c>
      <c r="C18" s="272">
        <v>360</v>
      </c>
      <c r="D18" s="294">
        <v>0.09748172217709179</v>
      </c>
      <c r="E18" s="273">
        <v>338</v>
      </c>
      <c r="F18" s="294">
        <v>0.09152450582182507</v>
      </c>
      <c r="G18" s="272">
        <v>349</v>
      </c>
      <c r="H18" s="294">
        <v>0.09450311399945843</v>
      </c>
      <c r="I18" s="272">
        <v>404</v>
      </c>
      <c r="J18" s="294">
        <v>0.10939615488762523</v>
      </c>
      <c r="K18" s="272">
        <v>359</v>
      </c>
      <c r="L18" s="294">
        <v>0.09721093961548877</v>
      </c>
      <c r="M18" s="272">
        <v>1021</v>
      </c>
      <c r="N18" s="294">
        <v>0.27646899539669645</v>
      </c>
      <c r="O18" s="272">
        <v>293</v>
      </c>
      <c r="P18" s="294">
        <v>0.07933929054968861</v>
      </c>
      <c r="Q18" s="272">
        <v>108</v>
      </c>
      <c r="R18" s="294">
        <v>0.02924451665312754</v>
      </c>
      <c r="S18" s="272">
        <v>16</v>
      </c>
      <c r="T18" s="294">
        <v>0.004332520985648524</v>
      </c>
      <c r="U18" s="272">
        <v>1</v>
      </c>
      <c r="V18" s="294">
        <v>0.00027078256160303275</v>
      </c>
      <c r="W18" s="272">
        <v>444</v>
      </c>
      <c r="X18" s="294">
        <v>0.12022745735174654</v>
      </c>
      <c r="Y18" s="306">
        <v>3693</v>
      </c>
    </row>
    <row r="24" ht="12.75">
      <c r="B24" s="6" t="s">
        <v>5</v>
      </c>
    </row>
    <row r="25" spans="2:9" ht="12.75">
      <c r="B25" s="600" t="s">
        <v>72</v>
      </c>
      <c r="C25" s="600"/>
      <c r="D25" s="600"/>
      <c r="E25" s="600"/>
      <c r="F25" s="600"/>
      <c r="G25" s="600"/>
      <c r="H25" s="600"/>
      <c r="I25" s="600"/>
    </row>
    <row r="26" spans="2:9" ht="12.75">
      <c r="B26" s="600"/>
      <c r="C26" s="600"/>
      <c r="D26" s="600"/>
      <c r="E26" s="600"/>
      <c r="F26" s="600"/>
      <c r="G26" s="600"/>
      <c r="H26" s="600"/>
      <c r="I26" s="600"/>
    </row>
    <row r="28" ht="12.75">
      <c r="B28" t="s">
        <v>273</v>
      </c>
    </row>
    <row r="29" ht="15.75">
      <c r="B29" s="8" t="s">
        <v>1</v>
      </c>
    </row>
  </sheetData>
  <sheetProtection/>
  <mergeCells count="14">
    <mergeCell ref="B25:I26"/>
    <mergeCell ref="B5:B6"/>
    <mergeCell ref="C5:D5"/>
    <mergeCell ref="E5:F5"/>
    <mergeCell ref="G5:H5"/>
    <mergeCell ref="I5:J5"/>
    <mergeCell ref="K5:L5"/>
    <mergeCell ref="Y5:Y6"/>
    <mergeCell ref="M5:N5"/>
    <mergeCell ref="O5:P5"/>
    <mergeCell ref="Q5:R5"/>
    <mergeCell ref="S5:T5"/>
    <mergeCell ref="U5:V5"/>
    <mergeCell ref="W5:X5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B2:I29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20.140625" style="0" customWidth="1"/>
    <col min="10" max="10" width="13.140625" style="0" bestFit="1" customWidth="1"/>
    <col min="18" max="18" width="12.00390625" style="0" bestFit="1" customWidth="1"/>
    <col min="20" max="20" width="12.00390625" style="0" bestFit="1" customWidth="1"/>
  </cols>
  <sheetData>
    <row r="2" spans="2:9" ht="18.75">
      <c r="B2" s="12" t="s">
        <v>279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>
      <c r="B4" s="630" t="s">
        <v>27</v>
      </c>
      <c r="C4" s="632" t="s">
        <v>30</v>
      </c>
      <c r="D4" s="633"/>
      <c r="E4" s="633" t="s">
        <v>31</v>
      </c>
      <c r="F4" s="633"/>
      <c r="G4" s="634" t="s">
        <v>166</v>
      </c>
      <c r="H4" s="635"/>
      <c r="I4" s="636" t="s">
        <v>4</v>
      </c>
    </row>
    <row r="5" spans="2:9" ht="15.75" thickBot="1">
      <c r="B5" s="631"/>
      <c r="C5" s="308" t="s">
        <v>2</v>
      </c>
      <c r="D5" s="309" t="s">
        <v>3</v>
      </c>
      <c r="E5" s="309" t="s">
        <v>2</v>
      </c>
      <c r="F5" s="450" t="s">
        <v>3</v>
      </c>
      <c r="G5" s="309" t="s">
        <v>2</v>
      </c>
      <c r="H5" s="451" t="s">
        <v>3</v>
      </c>
      <c r="I5" s="637"/>
    </row>
    <row r="6" spans="2:9" ht="12.75">
      <c r="B6" s="264" t="s">
        <v>220</v>
      </c>
      <c r="C6" s="311">
        <v>1174</v>
      </c>
      <c r="D6" s="312">
        <v>0.3939597315436242</v>
      </c>
      <c r="E6" s="307">
        <v>1788</v>
      </c>
      <c r="F6" s="313">
        <v>0.6</v>
      </c>
      <c r="G6" s="314">
        <v>18</v>
      </c>
      <c r="H6" s="315">
        <v>0.006040268456375839</v>
      </c>
      <c r="I6" s="316">
        <v>2980</v>
      </c>
    </row>
    <row r="7" spans="2:9" ht="12.75">
      <c r="B7" s="264" t="s">
        <v>167</v>
      </c>
      <c r="C7" s="311">
        <v>747</v>
      </c>
      <c r="D7" s="312">
        <v>0.3479273404750815</v>
      </c>
      <c r="E7" s="307">
        <v>1356</v>
      </c>
      <c r="F7" s="313">
        <v>0.631578947368421</v>
      </c>
      <c r="G7" s="314">
        <v>44</v>
      </c>
      <c r="H7" s="315">
        <v>0.020493712156497437</v>
      </c>
      <c r="I7" s="316">
        <v>2147</v>
      </c>
    </row>
    <row r="8" spans="2:9" ht="12.75">
      <c r="B8" s="264" t="s">
        <v>168</v>
      </c>
      <c r="C8" s="311">
        <v>149</v>
      </c>
      <c r="D8" s="312">
        <v>0.3688118811881188</v>
      </c>
      <c r="E8" s="307">
        <v>179</v>
      </c>
      <c r="F8" s="313">
        <v>0.4430693069306931</v>
      </c>
      <c r="G8" s="314">
        <v>76</v>
      </c>
      <c r="H8" s="315">
        <v>0.18811881188118812</v>
      </c>
      <c r="I8" s="316">
        <v>404</v>
      </c>
    </row>
    <row r="9" spans="2:9" ht="12.75">
      <c r="B9" s="264" t="s">
        <v>174</v>
      </c>
      <c r="C9" s="311">
        <v>206</v>
      </c>
      <c r="D9" s="312">
        <v>0.4087301587301587</v>
      </c>
      <c r="E9" s="307">
        <v>220</v>
      </c>
      <c r="F9" s="313">
        <v>0.4365079365079365</v>
      </c>
      <c r="G9" s="314">
        <v>78</v>
      </c>
      <c r="H9" s="315">
        <v>0.15476190476190477</v>
      </c>
      <c r="I9" s="316">
        <v>504</v>
      </c>
    </row>
    <row r="10" spans="2:9" ht="12.75">
      <c r="B10" s="264" t="s">
        <v>221</v>
      </c>
      <c r="C10" s="311">
        <v>340</v>
      </c>
      <c r="D10" s="312">
        <v>0.3310613437195716</v>
      </c>
      <c r="E10" s="307">
        <v>489</v>
      </c>
      <c r="F10" s="313">
        <v>0.4761441090555015</v>
      </c>
      <c r="G10" s="314">
        <v>198</v>
      </c>
      <c r="H10" s="315">
        <v>0.19279454722492698</v>
      </c>
      <c r="I10" s="316">
        <v>1027</v>
      </c>
    </row>
    <row r="11" spans="2:9" ht="12.75">
      <c r="B11" s="264" t="s">
        <v>192</v>
      </c>
      <c r="C11" s="298">
        <v>85</v>
      </c>
      <c r="D11" s="184">
        <v>0.40476190476190477</v>
      </c>
      <c r="E11" s="143">
        <v>77</v>
      </c>
      <c r="F11" s="318">
        <v>0.36666666666666664</v>
      </c>
      <c r="G11" s="319">
        <v>48</v>
      </c>
      <c r="H11" s="266">
        <v>0.22857142857142856</v>
      </c>
      <c r="I11" s="265">
        <v>210</v>
      </c>
    </row>
    <row r="12" spans="2:9" ht="12.75">
      <c r="B12" s="264" t="s">
        <v>169</v>
      </c>
      <c r="C12" s="298">
        <v>92</v>
      </c>
      <c r="D12" s="184">
        <v>0.3607843137254902</v>
      </c>
      <c r="E12" s="143">
        <v>114</v>
      </c>
      <c r="F12" s="318">
        <v>0.4470588235294118</v>
      </c>
      <c r="G12" s="319">
        <v>49</v>
      </c>
      <c r="H12" s="266">
        <v>0.19215686274509805</v>
      </c>
      <c r="I12" s="265">
        <v>255</v>
      </c>
    </row>
    <row r="13" spans="2:9" ht="12.75">
      <c r="B13" s="264" t="s">
        <v>194</v>
      </c>
      <c r="C13" s="298">
        <v>79</v>
      </c>
      <c r="D13" s="184">
        <v>0.33617021276595743</v>
      </c>
      <c r="E13" s="143">
        <v>90</v>
      </c>
      <c r="F13" s="318">
        <v>0.3829787234042553</v>
      </c>
      <c r="G13" s="319">
        <v>66</v>
      </c>
      <c r="H13" s="266">
        <v>0.28085106382978725</v>
      </c>
      <c r="I13" s="265">
        <v>235</v>
      </c>
    </row>
    <row r="14" spans="2:9" ht="13.5" thickBot="1">
      <c r="B14" s="264" t="s">
        <v>307</v>
      </c>
      <c r="C14" s="321">
        <v>12</v>
      </c>
      <c r="D14" s="185">
        <v>0.5217391304347826</v>
      </c>
      <c r="E14" s="144">
        <v>2</v>
      </c>
      <c r="F14" s="322">
        <v>0.08695652173913043</v>
      </c>
      <c r="G14" s="323">
        <v>9</v>
      </c>
      <c r="H14" s="324">
        <v>0.391304347826087</v>
      </c>
      <c r="I14" s="270">
        <v>23</v>
      </c>
    </row>
    <row r="15" spans="2:9" ht="13.5" thickBot="1">
      <c r="B15" s="142" t="s">
        <v>165</v>
      </c>
      <c r="C15" s="145">
        <v>2884</v>
      </c>
      <c r="D15" s="461">
        <v>0.3704560051380861</v>
      </c>
      <c r="E15" s="145">
        <v>4315</v>
      </c>
      <c r="F15" s="462">
        <v>0.5542710340398201</v>
      </c>
      <c r="G15" s="459">
        <v>586</v>
      </c>
      <c r="H15" s="463">
        <v>0.07527296082209377</v>
      </c>
      <c r="I15" s="460">
        <v>7785</v>
      </c>
    </row>
    <row r="21" ht="12.75">
      <c r="B21" s="6" t="s">
        <v>5</v>
      </c>
    </row>
    <row r="22" ht="12.75">
      <c r="B22" s="6"/>
    </row>
    <row r="23" spans="2:9" ht="12.75">
      <c r="B23" s="591" t="s">
        <v>73</v>
      </c>
      <c r="C23" s="591"/>
      <c r="D23" s="591"/>
      <c r="E23" s="591"/>
      <c r="F23" s="591"/>
      <c r="G23" s="591"/>
      <c r="H23" s="591"/>
      <c r="I23" s="591"/>
    </row>
    <row r="24" spans="2:9" ht="12.75">
      <c r="B24" s="591"/>
      <c r="C24" s="591"/>
      <c r="D24" s="591"/>
      <c r="E24" s="591"/>
      <c r="F24" s="591"/>
      <c r="G24" s="591"/>
      <c r="H24" s="591"/>
      <c r="I24" s="591"/>
    </row>
    <row r="25" spans="2:9" ht="12.75">
      <c r="B25" s="591"/>
      <c r="C25" s="591"/>
      <c r="D25" s="591"/>
      <c r="E25" s="591"/>
      <c r="F25" s="591"/>
      <c r="G25" s="591"/>
      <c r="H25" s="591"/>
      <c r="I25" s="591"/>
    </row>
    <row r="26" spans="2:9" ht="12.75">
      <c r="B26" s="28"/>
      <c r="C26" s="28"/>
      <c r="D26" s="28"/>
      <c r="E26" s="28"/>
      <c r="F26" s="28"/>
      <c r="G26" s="28"/>
      <c r="H26" s="28"/>
      <c r="I26" s="28"/>
    </row>
    <row r="27" spans="2:9" ht="12.75">
      <c r="B27" t="s">
        <v>273</v>
      </c>
      <c r="C27" s="28"/>
      <c r="D27" s="28"/>
      <c r="E27" s="28"/>
      <c r="F27" s="28"/>
      <c r="G27" s="28"/>
      <c r="H27" s="28"/>
      <c r="I27" s="28"/>
    </row>
    <row r="29" ht="15.75">
      <c r="B29" s="8" t="s">
        <v>1</v>
      </c>
    </row>
  </sheetData>
  <sheetProtection/>
  <mergeCells count="6">
    <mergeCell ref="B4:B5"/>
    <mergeCell ref="C4:D4"/>
    <mergeCell ref="E4:F4"/>
    <mergeCell ref="G4:H4"/>
    <mergeCell ref="I4:I5"/>
    <mergeCell ref="B23:I25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B2:J28"/>
  <sheetViews>
    <sheetView showGridLines="0" zoomScalePageLayoutView="0" workbookViewId="0" topLeftCell="A1">
      <selection activeCell="C6" sqref="C6:J15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13.140625" style="0" bestFit="1" customWidth="1"/>
    <col min="10" max="10" width="15.00390625" style="0" customWidth="1"/>
  </cols>
  <sheetData>
    <row r="2" spans="2:10" ht="18.75">
      <c r="B2" s="12" t="s">
        <v>280</v>
      </c>
      <c r="C2" s="12"/>
      <c r="D2" s="12"/>
      <c r="E2" s="12"/>
      <c r="F2" s="12"/>
      <c r="G2" s="12"/>
      <c r="H2" s="12"/>
      <c r="I2" s="12"/>
      <c r="J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10" ht="30">
      <c r="B4" s="630" t="s">
        <v>27</v>
      </c>
      <c r="C4" s="638" t="s">
        <v>6</v>
      </c>
      <c r="D4" s="639"/>
      <c r="E4" s="640" t="s">
        <v>7</v>
      </c>
      <c r="F4" s="639"/>
      <c r="G4" s="325" t="s">
        <v>170</v>
      </c>
      <c r="H4" s="641" t="s">
        <v>166</v>
      </c>
      <c r="I4" s="642"/>
      <c r="J4" s="643" t="s">
        <v>4</v>
      </c>
    </row>
    <row r="5" spans="2:10" ht="15.75" thickBot="1">
      <c r="B5" s="631"/>
      <c r="C5" s="449" t="s">
        <v>2</v>
      </c>
      <c r="D5" s="309" t="s">
        <v>3</v>
      </c>
      <c r="E5" s="309" t="s">
        <v>2</v>
      </c>
      <c r="F5" s="309" t="s">
        <v>3</v>
      </c>
      <c r="G5" s="326"/>
      <c r="H5" s="309" t="s">
        <v>2</v>
      </c>
      <c r="I5" s="327" t="s">
        <v>3</v>
      </c>
      <c r="J5" s="644"/>
    </row>
    <row r="6" spans="2:10" ht="12.75">
      <c r="B6" s="328" t="s">
        <v>220</v>
      </c>
      <c r="C6" s="307">
        <v>1071</v>
      </c>
      <c r="D6" s="277">
        <f>C6/$G6</f>
        <v>0.39144736842105265</v>
      </c>
      <c r="E6" s="307">
        <v>1665</v>
      </c>
      <c r="F6" s="277">
        <f>E6/$G6</f>
        <v>0.6085526315789473</v>
      </c>
      <c r="G6" s="307">
        <f>C6+E6</f>
        <v>2736</v>
      </c>
      <c r="H6" s="307">
        <v>244</v>
      </c>
      <c r="I6" s="337">
        <f>H6/J6</f>
        <v>0.08187919463087248</v>
      </c>
      <c r="J6" s="464">
        <f>C6+E6+H6</f>
        <v>2980</v>
      </c>
    </row>
    <row r="7" spans="2:10" ht="12.75">
      <c r="B7" s="264" t="s">
        <v>167</v>
      </c>
      <c r="C7" s="143">
        <v>875</v>
      </c>
      <c r="D7" s="277">
        <f aca="true" t="shared" si="0" ref="D7:D15">C7/$G7</f>
        <v>0.42662116040955633</v>
      </c>
      <c r="E7" s="143">
        <v>1176</v>
      </c>
      <c r="F7" s="277">
        <f aca="true" t="shared" si="1" ref="F7:F15">E7/$G7</f>
        <v>0.5733788395904437</v>
      </c>
      <c r="G7" s="143">
        <f aca="true" t="shared" si="2" ref="G7:G14">C7+E7</f>
        <v>2051</v>
      </c>
      <c r="H7" s="143">
        <v>96</v>
      </c>
      <c r="I7" s="337">
        <f aca="true" t="shared" si="3" ref="I7:I15">H7/J7</f>
        <v>0.04471355379599441</v>
      </c>
      <c r="J7" s="265">
        <f aca="true" t="shared" si="4" ref="J7:J14">C7+E7+H7</f>
        <v>2147</v>
      </c>
    </row>
    <row r="8" spans="2:10" ht="12.75">
      <c r="B8" s="264" t="s">
        <v>168</v>
      </c>
      <c r="C8" s="143">
        <v>157</v>
      </c>
      <c r="D8" s="277">
        <f t="shared" si="0"/>
        <v>0.5164473684210527</v>
      </c>
      <c r="E8" s="143">
        <v>147</v>
      </c>
      <c r="F8" s="277">
        <f t="shared" si="1"/>
        <v>0.48355263157894735</v>
      </c>
      <c r="G8" s="143">
        <f t="shared" si="2"/>
        <v>304</v>
      </c>
      <c r="H8" s="143">
        <v>100</v>
      </c>
      <c r="I8" s="337">
        <f t="shared" si="3"/>
        <v>0.24752475247524752</v>
      </c>
      <c r="J8" s="265">
        <f t="shared" si="4"/>
        <v>404</v>
      </c>
    </row>
    <row r="9" spans="2:10" ht="12.75">
      <c r="B9" s="264" t="s">
        <v>174</v>
      </c>
      <c r="C9" s="143">
        <v>154</v>
      </c>
      <c r="D9" s="277">
        <f t="shared" si="0"/>
        <v>0.39185750636132316</v>
      </c>
      <c r="E9" s="143">
        <v>239</v>
      </c>
      <c r="F9" s="277">
        <f t="shared" si="1"/>
        <v>0.6081424936386769</v>
      </c>
      <c r="G9" s="143">
        <f t="shared" si="2"/>
        <v>393</v>
      </c>
      <c r="H9" s="143">
        <v>111</v>
      </c>
      <c r="I9" s="337">
        <f t="shared" si="3"/>
        <v>0.22023809523809523</v>
      </c>
      <c r="J9" s="265">
        <f t="shared" si="4"/>
        <v>504</v>
      </c>
    </row>
    <row r="10" spans="2:10" ht="12.75">
      <c r="B10" s="264" t="s">
        <v>221</v>
      </c>
      <c r="C10" s="143">
        <v>313</v>
      </c>
      <c r="D10" s="277">
        <f t="shared" si="0"/>
        <v>0.41238471673254284</v>
      </c>
      <c r="E10" s="143">
        <v>446</v>
      </c>
      <c r="F10" s="277">
        <f t="shared" si="1"/>
        <v>0.5876152832674572</v>
      </c>
      <c r="G10" s="143">
        <f t="shared" si="2"/>
        <v>759</v>
      </c>
      <c r="H10" s="143">
        <v>268</v>
      </c>
      <c r="I10" s="337">
        <f t="shared" si="3"/>
        <v>0.2609542356377799</v>
      </c>
      <c r="J10" s="265">
        <f t="shared" si="4"/>
        <v>1027</v>
      </c>
    </row>
    <row r="11" spans="2:10" ht="12.75">
      <c r="B11" s="264" t="s">
        <v>192</v>
      </c>
      <c r="C11" s="143">
        <v>48</v>
      </c>
      <c r="D11" s="277">
        <f t="shared" si="0"/>
        <v>0.3</v>
      </c>
      <c r="E11" s="143">
        <v>112</v>
      </c>
      <c r="F11" s="277">
        <f t="shared" si="1"/>
        <v>0.7</v>
      </c>
      <c r="G11" s="143">
        <f t="shared" si="2"/>
        <v>160</v>
      </c>
      <c r="H11" s="143">
        <v>50</v>
      </c>
      <c r="I11" s="337">
        <f t="shared" si="3"/>
        <v>0.23809523809523808</v>
      </c>
      <c r="J11" s="265">
        <f t="shared" si="4"/>
        <v>210</v>
      </c>
    </row>
    <row r="12" spans="2:10" ht="12.75">
      <c r="B12" s="264" t="s">
        <v>169</v>
      </c>
      <c r="C12" s="143">
        <v>64</v>
      </c>
      <c r="D12" s="277">
        <f t="shared" si="0"/>
        <v>0.32653061224489793</v>
      </c>
      <c r="E12" s="143">
        <v>132</v>
      </c>
      <c r="F12" s="277">
        <f t="shared" si="1"/>
        <v>0.673469387755102</v>
      </c>
      <c r="G12" s="143">
        <f t="shared" si="2"/>
        <v>196</v>
      </c>
      <c r="H12" s="143">
        <v>59</v>
      </c>
      <c r="I12" s="337">
        <f t="shared" si="3"/>
        <v>0.23137254901960785</v>
      </c>
      <c r="J12" s="265">
        <f t="shared" si="4"/>
        <v>255</v>
      </c>
    </row>
    <row r="13" spans="2:10" ht="12.75">
      <c r="B13" s="264" t="s">
        <v>194</v>
      </c>
      <c r="C13" s="143">
        <v>66</v>
      </c>
      <c r="D13" s="277">
        <f t="shared" si="0"/>
        <v>0.4049079754601227</v>
      </c>
      <c r="E13" s="143">
        <v>97</v>
      </c>
      <c r="F13" s="277">
        <f t="shared" si="1"/>
        <v>0.5950920245398773</v>
      </c>
      <c r="G13" s="143">
        <f t="shared" si="2"/>
        <v>163</v>
      </c>
      <c r="H13" s="143">
        <v>72</v>
      </c>
      <c r="I13" s="337">
        <f t="shared" si="3"/>
        <v>0.30638297872340425</v>
      </c>
      <c r="J13" s="265">
        <f t="shared" si="4"/>
        <v>235</v>
      </c>
    </row>
    <row r="14" spans="2:10" ht="13.5" thickBot="1">
      <c r="B14" s="329" t="s">
        <v>307</v>
      </c>
      <c r="C14" s="144">
        <v>4</v>
      </c>
      <c r="D14" s="280">
        <f t="shared" si="0"/>
        <v>0.2857142857142857</v>
      </c>
      <c r="E14" s="144">
        <v>10</v>
      </c>
      <c r="F14" s="280">
        <f t="shared" si="1"/>
        <v>0.7142857142857143</v>
      </c>
      <c r="G14" s="144">
        <f t="shared" si="2"/>
        <v>14</v>
      </c>
      <c r="H14" s="144">
        <v>9</v>
      </c>
      <c r="I14" s="337">
        <f t="shared" si="3"/>
        <v>0.391304347826087</v>
      </c>
      <c r="J14" s="453">
        <f t="shared" si="4"/>
        <v>23</v>
      </c>
    </row>
    <row r="15" spans="2:10" ht="13.5" thickBot="1">
      <c r="B15" s="142" t="s">
        <v>223</v>
      </c>
      <c r="C15" s="145">
        <f aca="true" t="shared" si="5" ref="C15:J15">SUM(C6:C14)</f>
        <v>2752</v>
      </c>
      <c r="D15" s="294">
        <f t="shared" si="0"/>
        <v>0.40613931523022434</v>
      </c>
      <c r="E15" s="145">
        <f t="shared" si="5"/>
        <v>4024</v>
      </c>
      <c r="F15" s="294">
        <f t="shared" si="1"/>
        <v>0.5938606847697757</v>
      </c>
      <c r="G15" s="145">
        <f t="shared" si="5"/>
        <v>6776</v>
      </c>
      <c r="H15" s="145">
        <f t="shared" si="5"/>
        <v>1009</v>
      </c>
      <c r="I15" s="465">
        <f t="shared" si="3"/>
        <v>0.12960822093770072</v>
      </c>
      <c r="J15" s="283">
        <f t="shared" si="5"/>
        <v>7785</v>
      </c>
    </row>
    <row r="22" spans="2:9" ht="12.75">
      <c r="B22" s="62"/>
      <c r="C22" s="50"/>
      <c r="D22" s="331"/>
      <c r="E22" s="50"/>
      <c r="F22" s="331"/>
      <c r="G22" s="50"/>
      <c r="H22" s="331"/>
      <c r="I22" s="50"/>
    </row>
    <row r="23" ht="12.75">
      <c r="B23" s="6" t="s">
        <v>5</v>
      </c>
    </row>
    <row r="24" spans="2:10" ht="12.75">
      <c r="B24" s="332" t="s">
        <v>73</v>
      </c>
      <c r="C24" s="28"/>
      <c r="D24" s="28"/>
      <c r="E24" s="28"/>
      <c r="F24" s="28"/>
      <c r="G24" s="28"/>
      <c r="H24" s="28"/>
      <c r="I24" s="28"/>
      <c r="J24" s="28"/>
    </row>
    <row r="25" spans="2:10" ht="12.75">
      <c r="B25" s="28"/>
      <c r="C25" s="28"/>
      <c r="D25" s="28"/>
      <c r="E25" s="28"/>
      <c r="F25" s="28"/>
      <c r="G25" s="28"/>
      <c r="H25" s="28"/>
      <c r="I25" s="28"/>
      <c r="J25" s="28"/>
    </row>
    <row r="26" ht="12.75">
      <c r="B26" t="s">
        <v>273</v>
      </c>
    </row>
    <row r="28" ht="15.75">
      <c r="B28" s="8" t="s">
        <v>1</v>
      </c>
    </row>
  </sheetData>
  <sheetProtection/>
  <mergeCells count="5">
    <mergeCell ref="B4:B5"/>
    <mergeCell ref="C4:D4"/>
    <mergeCell ref="E4:F4"/>
    <mergeCell ref="H4:I4"/>
    <mergeCell ref="J4:J5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7"/>
  <sheetViews>
    <sheetView showGridLines="0" zoomScalePageLayoutView="0" workbookViewId="0" topLeftCell="A1">
      <selection activeCell="J20" sqref="J20"/>
    </sheetView>
  </sheetViews>
  <sheetFormatPr defaultColWidth="9.140625" defaultRowHeight="12.75"/>
  <cols>
    <col min="1" max="19" width="17.28125" style="0" customWidth="1"/>
  </cols>
  <sheetData>
    <row r="2" spans="2:11" ht="18">
      <c r="B2" s="521" t="s">
        <v>232</v>
      </c>
      <c r="C2" s="521"/>
      <c r="D2" s="521"/>
      <c r="E2" s="521"/>
      <c r="F2" s="521"/>
      <c r="G2" s="521"/>
      <c r="H2" s="521"/>
      <c r="I2" s="521"/>
      <c r="J2" s="40"/>
      <c r="K2" s="40"/>
    </row>
    <row r="3" spans="2:1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9" ht="15" customHeight="1">
      <c r="B4" s="526" t="s">
        <v>115</v>
      </c>
      <c r="C4" s="522" t="s">
        <v>151</v>
      </c>
      <c r="D4" s="522"/>
      <c r="E4" s="522" t="s">
        <v>152</v>
      </c>
      <c r="F4" s="522"/>
      <c r="G4" s="530" t="s">
        <v>28</v>
      </c>
      <c r="H4" s="531"/>
      <c r="I4" s="528" t="s">
        <v>4</v>
      </c>
    </row>
    <row r="5" spans="2:9" ht="15">
      <c r="B5" s="527"/>
      <c r="C5" s="87" t="s">
        <v>102</v>
      </c>
      <c r="D5" s="87" t="s">
        <v>3</v>
      </c>
      <c r="E5" s="87" t="s">
        <v>102</v>
      </c>
      <c r="F5" s="87" t="s">
        <v>3</v>
      </c>
      <c r="G5" s="87" t="s">
        <v>102</v>
      </c>
      <c r="H5" s="87" t="s">
        <v>3</v>
      </c>
      <c r="I5" s="529"/>
    </row>
    <row r="6" spans="2:9" ht="12.75">
      <c r="B6" s="93" t="s">
        <v>184</v>
      </c>
      <c r="C6" s="96">
        <v>4</v>
      </c>
      <c r="D6" s="146">
        <f>C6/I6</f>
        <v>0.23529411764705882</v>
      </c>
      <c r="E6" s="96">
        <v>12</v>
      </c>
      <c r="F6" s="146">
        <f>E6/I6</f>
        <v>0.7058823529411765</v>
      </c>
      <c r="G6" s="96">
        <v>1</v>
      </c>
      <c r="H6" s="146">
        <f>G6/I6</f>
        <v>0.058823529411764705</v>
      </c>
      <c r="I6" s="77">
        <f>SUM(G6,E6,C6)</f>
        <v>17</v>
      </c>
    </row>
    <row r="7" spans="2:9" ht="12.75">
      <c r="B7" s="93" t="s">
        <v>185</v>
      </c>
      <c r="C7" s="96">
        <v>124</v>
      </c>
      <c r="D7" s="146">
        <f aca="true" t="shared" si="0" ref="D7:D29">C7/I7</f>
        <v>0.10535259133389975</v>
      </c>
      <c r="E7" s="96">
        <v>963</v>
      </c>
      <c r="F7" s="146">
        <f aca="true" t="shared" si="1" ref="F7:F29">E7/I7</f>
        <v>0.8181818181818182</v>
      </c>
      <c r="G7" s="96">
        <v>90</v>
      </c>
      <c r="H7" s="146">
        <f aca="true" t="shared" si="2" ref="H7:H29">G7/I7</f>
        <v>0.07646559048428207</v>
      </c>
      <c r="I7" s="77">
        <f aca="true" t="shared" si="3" ref="I7:I29">SUM(G7,E7,C7)</f>
        <v>1177</v>
      </c>
    </row>
    <row r="8" spans="2:9" ht="12.75">
      <c r="B8" s="93" t="s">
        <v>186</v>
      </c>
      <c r="C8" s="96">
        <v>15</v>
      </c>
      <c r="D8" s="146">
        <f t="shared" si="0"/>
        <v>0.08426966292134831</v>
      </c>
      <c r="E8" s="96">
        <v>147</v>
      </c>
      <c r="F8" s="146">
        <f t="shared" si="1"/>
        <v>0.8258426966292135</v>
      </c>
      <c r="G8" s="96">
        <v>16</v>
      </c>
      <c r="H8" s="146">
        <f t="shared" si="2"/>
        <v>0.0898876404494382</v>
      </c>
      <c r="I8" s="77">
        <f t="shared" si="3"/>
        <v>178</v>
      </c>
    </row>
    <row r="9" spans="2:9" ht="12.75">
      <c r="B9" s="93" t="s">
        <v>187</v>
      </c>
      <c r="C9" s="96">
        <v>59</v>
      </c>
      <c r="D9" s="146">
        <f t="shared" si="0"/>
        <v>0.10727272727272727</v>
      </c>
      <c r="E9" s="96">
        <v>460</v>
      </c>
      <c r="F9" s="146">
        <f t="shared" si="1"/>
        <v>0.8363636363636363</v>
      </c>
      <c r="G9" s="96">
        <v>31</v>
      </c>
      <c r="H9" s="146">
        <f t="shared" si="2"/>
        <v>0.056363636363636366</v>
      </c>
      <c r="I9" s="77">
        <f t="shared" si="3"/>
        <v>550</v>
      </c>
    </row>
    <row r="10" spans="2:9" ht="12.75">
      <c r="B10" s="93" t="s">
        <v>188</v>
      </c>
      <c r="C10" s="96">
        <v>21</v>
      </c>
      <c r="D10" s="146">
        <f t="shared" si="0"/>
        <v>0.08823529411764706</v>
      </c>
      <c r="E10" s="96">
        <v>205</v>
      </c>
      <c r="F10" s="146">
        <f t="shared" si="1"/>
        <v>0.8613445378151261</v>
      </c>
      <c r="G10" s="96">
        <v>12</v>
      </c>
      <c r="H10" s="146">
        <f t="shared" si="2"/>
        <v>0.05042016806722689</v>
      </c>
      <c r="I10" s="77">
        <f t="shared" si="3"/>
        <v>238</v>
      </c>
    </row>
    <row r="11" spans="2:9" ht="12.75">
      <c r="B11" s="93" t="s">
        <v>189</v>
      </c>
      <c r="C11" s="96">
        <v>18</v>
      </c>
      <c r="D11" s="146">
        <f t="shared" si="0"/>
        <v>0.10526315789473684</v>
      </c>
      <c r="E11" s="96">
        <v>151</v>
      </c>
      <c r="F11" s="146">
        <f t="shared" si="1"/>
        <v>0.8830409356725146</v>
      </c>
      <c r="G11" s="96">
        <v>2</v>
      </c>
      <c r="H11" s="146">
        <f t="shared" si="2"/>
        <v>0.011695906432748537</v>
      </c>
      <c r="I11" s="77">
        <f t="shared" si="3"/>
        <v>171</v>
      </c>
    </row>
    <row r="12" spans="2:9" ht="12.75">
      <c r="B12" s="93" t="s">
        <v>190</v>
      </c>
      <c r="C12" s="96">
        <v>16</v>
      </c>
      <c r="D12" s="146">
        <f t="shared" si="0"/>
        <v>0.0730593607305936</v>
      </c>
      <c r="E12" s="96">
        <v>180</v>
      </c>
      <c r="F12" s="146">
        <f t="shared" si="1"/>
        <v>0.821917808219178</v>
      </c>
      <c r="G12" s="96">
        <v>23</v>
      </c>
      <c r="H12" s="146">
        <f t="shared" si="2"/>
        <v>0.1050228310502283</v>
      </c>
      <c r="I12" s="77">
        <f t="shared" si="3"/>
        <v>219</v>
      </c>
    </row>
    <row r="13" spans="2:9" ht="12.75">
      <c r="B13" s="93" t="s">
        <v>191</v>
      </c>
      <c r="C13" s="96">
        <v>4</v>
      </c>
      <c r="D13" s="146">
        <f t="shared" si="0"/>
        <v>0.06666666666666667</v>
      </c>
      <c r="E13" s="96">
        <v>53</v>
      </c>
      <c r="F13" s="146">
        <f t="shared" si="1"/>
        <v>0.8833333333333333</v>
      </c>
      <c r="G13" s="96">
        <v>3</v>
      </c>
      <c r="H13" s="146">
        <f t="shared" si="2"/>
        <v>0.05</v>
      </c>
      <c r="I13" s="77">
        <f t="shared" si="3"/>
        <v>60</v>
      </c>
    </row>
    <row r="14" spans="2:9" ht="12.75">
      <c r="B14" s="93" t="s">
        <v>113</v>
      </c>
      <c r="C14" s="96">
        <v>16</v>
      </c>
      <c r="D14" s="146">
        <f t="shared" si="0"/>
        <v>0.12030075187969924</v>
      </c>
      <c r="E14" s="96">
        <v>111</v>
      </c>
      <c r="F14" s="146">
        <f t="shared" si="1"/>
        <v>0.8345864661654135</v>
      </c>
      <c r="G14" s="96">
        <v>6</v>
      </c>
      <c r="H14" s="146">
        <f t="shared" si="2"/>
        <v>0.045112781954887216</v>
      </c>
      <c r="I14" s="77">
        <f t="shared" si="3"/>
        <v>133</v>
      </c>
    </row>
    <row r="15" spans="2:9" ht="12.75">
      <c r="B15" s="93" t="s">
        <v>192</v>
      </c>
      <c r="C15" s="96">
        <v>9</v>
      </c>
      <c r="D15" s="146">
        <f t="shared" si="0"/>
        <v>0.075</v>
      </c>
      <c r="E15" s="96">
        <v>106</v>
      </c>
      <c r="F15" s="146">
        <f t="shared" si="1"/>
        <v>0.8833333333333333</v>
      </c>
      <c r="G15" s="96">
        <v>5</v>
      </c>
      <c r="H15" s="146">
        <f t="shared" si="2"/>
        <v>0.041666666666666664</v>
      </c>
      <c r="I15" s="77">
        <f t="shared" si="3"/>
        <v>120</v>
      </c>
    </row>
    <row r="16" spans="2:9" ht="12.75">
      <c r="B16" s="93" t="s">
        <v>193</v>
      </c>
      <c r="C16" s="96">
        <v>8</v>
      </c>
      <c r="D16" s="146">
        <f t="shared" si="0"/>
        <v>0.12307692307692308</v>
      </c>
      <c r="E16" s="96">
        <v>54</v>
      </c>
      <c r="F16" s="146">
        <f t="shared" si="1"/>
        <v>0.8307692307692308</v>
      </c>
      <c r="G16" s="96">
        <v>3</v>
      </c>
      <c r="H16" s="146">
        <f t="shared" si="2"/>
        <v>0.046153846153846156</v>
      </c>
      <c r="I16" s="77">
        <f t="shared" si="3"/>
        <v>65</v>
      </c>
    </row>
    <row r="17" spans="2:9" ht="12.75">
      <c r="B17" s="93" t="s">
        <v>194</v>
      </c>
      <c r="C17" s="96">
        <v>20</v>
      </c>
      <c r="D17" s="146">
        <f t="shared" si="0"/>
        <v>0.09389671361502347</v>
      </c>
      <c r="E17" s="96">
        <v>176</v>
      </c>
      <c r="F17" s="146">
        <f t="shared" si="1"/>
        <v>0.8262910798122066</v>
      </c>
      <c r="G17" s="96">
        <v>17</v>
      </c>
      <c r="H17" s="146">
        <f t="shared" si="2"/>
        <v>0.07981220657276995</v>
      </c>
      <c r="I17" s="77">
        <f t="shared" si="3"/>
        <v>213</v>
      </c>
    </row>
    <row r="18" spans="2:9" ht="12.75">
      <c r="B18" s="93" t="s">
        <v>195</v>
      </c>
      <c r="C18" s="96">
        <v>4</v>
      </c>
      <c r="D18" s="146">
        <f t="shared" si="0"/>
        <v>0.04597701149425287</v>
      </c>
      <c r="E18" s="96">
        <v>76</v>
      </c>
      <c r="F18" s="146">
        <f t="shared" si="1"/>
        <v>0.8735632183908046</v>
      </c>
      <c r="G18" s="96">
        <v>7</v>
      </c>
      <c r="H18" s="146">
        <f t="shared" si="2"/>
        <v>0.08045977011494253</v>
      </c>
      <c r="I18" s="77">
        <f t="shared" si="3"/>
        <v>87</v>
      </c>
    </row>
    <row r="19" spans="2:9" ht="12.75">
      <c r="B19" s="93" t="s">
        <v>196</v>
      </c>
      <c r="C19" s="96">
        <v>5</v>
      </c>
      <c r="D19" s="146">
        <f t="shared" si="0"/>
        <v>0.10204081632653061</v>
      </c>
      <c r="E19" s="96">
        <v>41</v>
      </c>
      <c r="F19" s="146">
        <f t="shared" si="1"/>
        <v>0.8367346938775511</v>
      </c>
      <c r="G19" s="96">
        <v>3</v>
      </c>
      <c r="H19" s="146">
        <f t="shared" si="2"/>
        <v>0.061224489795918366</v>
      </c>
      <c r="I19" s="77">
        <f t="shared" si="3"/>
        <v>49</v>
      </c>
    </row>
    <row r="20" spans="2:9" ht="12.75">
      <c r="B20" s="93" t="s">
        <v>197</v>
      </c>
      <c r="C20" s="96">
        <v>16</v>
      </c>
      <c r="D20" s="146">
        <f t="shared" si="0"/>
        <v>0.06274509803921569</v>
      </c>
      <c r="E20" s="96">
        <v>226</v>
      </c>
      <c r="F20" s="146">
        <f t="shared" si="1"/>
        <v>0.8862745098039215</v>
      </c>
      <c r="G20" s="96">
        <v>13</v>
      </c>
      <c r="H20" s="146">
        <f t="shared" si="2"/>
        <v>0.050980392156862744</v>
      </c>
      <c r="I20" s="77">
        <f t="shared" si="3"/>
        <v>255</v>
      </c>
    </row>
    <row r="21" spans="2:9" ht="12.75">
      <c r="B21" s="93" t="s">
        <v>198</v>
      </c>
      <c r="C21" s="96">
        <v>15</v>
      </c>
      <c r="D21" s="146">
        <f t="shared" si="0"/>
        <v>0.1485148514851485</v>
      </c>
      <c r="E21" s="96">
        <v>86</v>
      </c>
      <c r="F21" s="146">
        <f t="shared" si="1"/>
        <v>0.8514851485148515</v>
      </c>
      <c r="G21" s="96"/>
      <c r="H21" s="146">
        <f t="shared" si="2"/>
        <v>0</v>
      </c>
      <c r="I21" s="77">
        <f t="shared" si="3"/>
        <v>101</v>
      </c>
    </row>
    <row r="22" spans="2:9" ht="12.75">
      <c r="B22" s="93" t="s">
        <v>199</v>
      </c>
      <c r="C22" s="96">
        <v>1</v>
      </c>
      <c r="D22" s="146">
        <f t="shared" si="0"/>
        <v>0.0625</v>
      </c>
      <c r="E22" s="96">
        <v>14</v>
      </c>
      <c r="F22" s="146">
        <f t="shared" si="1"/>
        <v>0.875</v>
      </c>
      <c r="G22" s="96">
        <v>1</v>
      </c>
      <c r="H22" s="146">
        <f t="shared" si="2"/>
        <v>0.0625</v>
      </c>
      <c r="I22" s="77">
        <f t="shared" si="3"/>
        <v>16</v>
      </c>
    </row>
    <row r="23" spans="2:9" ht="12.75">
      <c r="B23" s="93" t="s">
        <v>200</v>
      </c>
      <c r="C23" s="96">
        <v>39</v>
      </c>
      <c r="D23" s="146">
        <f t="shared" si="0"/>
        <v>0.06467661691542288</v>
      </c>
      <c r="E23" s="96">
        <v>511</v>
      </c>
      <c r="F23" s="146">
        <f t="shared" si="1"/>
        <v>0.8474295190713101</v>
      </c>
      <c r="G23" s="96">
        <v>53</v>
      </c>
      <c r="H23" s="146">
        <f t="shared" si="2"/>
        <v>0.087893864013267</v>
      </c>
      <c r="I23" s="77">
        <f t="shared" si="3"/>
        <v>603</v>
      </c>
    </row>
    <row r="24" spans="2:9" ht="12.75">
      <c r="B24" s="93" t="s">
        <v>201</v>
      </c>
      <c r="C24" s="96"/>
      <c r="D24" s="146">
        <f t="shared" si="0"/>
        <v>0</v>
      </c>
      <c r="E24" s="96">
        <v>29</v>
      </c>
      <c r="F24" s="146">
        <f t="shared" si="1"/>
        <v>0.9354838709677419</v>
      </c>
      <c r="G24" s="96">
        <v>2</v>
      </c>
      <c r="H24" s="146">
        <f t="shared" si="2"/>
        <v>0.06451612903225806</v>
      </c>
      <c r="I24" s="77">
        <f t="shared" si="3"/>
        <v>31</v>
      </c>
    </row>
    <row r="25" spans="2:9" ht="12.75">
      <c r="B25" s="93" t="s">
        <v>202</v>
      </c>
      <c r="C25" s="96">
        <v>147</v>
      </c>
      <c r="D25" s="146">
        <f t="shared" si="0"/>
        <v>0.09533073929961089</v>
      </c>
      <c r="E25" s="96">
        <v>1211</v>
      </c>
      <c r="F25" s="146">
        <f t="shared" si="1"/>
        <v>0.7853437094682231</v>
      </c>
      <c r="G25" s="96">
        <v>184</v>
      </c>
      <c r="H25" s="146">
        <f t="shared" si="2"/>
        <v>0.11932555123216602</v>
      </c>
      <c r="I25" s="77">
        <f t="shared" si="3"/>
        <v>1542</v>
      </c>
    </row>
    <row r="26" spans="2:9" ht="12.75">
      <c r="B26" s="93" t="s">
        <v>203</v>
      </c>
      <c r="C26" s="96">
        <v>1</v>
      </c>
      <c r="D26" s="146">
        <f t="shared" si="0"/>
        <v>0.06666666666666667</v>
      </c>
      <c r="E26" s="96">
        <v>14</v>
      </c>
      <c r="F26" s="146">
        <f t="shared" si="1"/>
        <v>0.9333333333333333</v>
      </c>
      <c r="G26" s="96"/>
      <c r="H26" s="146">
        <f t="shared" si="2"/>
        <v>0</v>
      </c>
      <c r="I26" s="77">
        <f t="shared" si="3"/>
        <v>15</v>
      </c>
    </row>
    <row r="27" spans="2:9" ht="13.5" thickBot="1">
      <c r="B27" s="194" t="s">
        <v>204</v>
      </c>
      <c r="C27" s="96">
        <v>14</v>
      </c>
      <c r="D27" s="146">
        <f t="shared" si="0"/>
        <v>0.06930693069306931</v>
      </c>
      <c r="E27" s="96">
        <v>157</v>
      </c>
      <c r="F27" s="146">
        <f t="shared" si="1"/>
        <v>0.7772277227722773</v>
      </c>
      <c r="G27" s="96">
        <v>31</v>
      </c>
      <c r="H27" s="146">
        <f t="shared" si="2"/>
        <v>0.15346534653465346</v>
      </c>
      <c r="I27" s="77">
        <f t="shared" si="3"/>
        <v>202</v>
      </c>
    </row>
    <row r="28" spans="2:9" ht="13.5" thickBot="1">
      <c r="B28" s="434" t="s">
        <v>300</v>
      </c>
      <c r="C28" s="96">
        <v>2</v>
      </c>
      <c r="D28" s="146">
        <f t="shared" si="0"/>
        <v>0.2</v>
      </c>
      <c r="E28" s="96">
        <v>8</v>
      </c>
      <c r="F28" s="146">
        <f t="shared" si="1"/>
        <v>0.8</v>
      </c>
      <c r="G28" s="96"/>
      <c r="H28" s="146">
        <f t="shared" si="2"/>
        <v>0</v>
      </c>
      <c r="I28" s="77">
        <f t="shared" si="3"/>
        <v>10</v>
      </c>
    </row>
    <row r="29" spans="2:9" ht="13.5" thickBot="1">
      <c r="B29" s="191" t="s">
        <v>165</v>
      </c>
      <c r="C29" s="100">
        <f>SUM(C6:C28)</f>
        <v>558</v>
      </c>
      <c r="D29" s="190">
        <f t="shared" si="0"/>
        <v>0.0922009253139458</v>
      </c>
      <c r="E29" s="100">
        <f>SUM(E6:E28)</f>
        <v>4991</v>
      </c>
      <c r="F29" s="190">
        <f t="shared" si="1"/>
        <v>0.8246860541969597</v>
      </c>
      <c r="G29" s="100">
        <f>SUM(G6:G28)</f>
        <v>503</v>
      </c>
      <c r="H29" s="190">
        <f t="shared" si="2"/>
        <v>0.08311302048909451</v>
      </c>
      <c r="I29" s="189">
        <f t="shared" si="3"/>
        <v>6052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74</v>
      </c>
    </row>
    <row r="34" ht="12.75">
      <c r="B34" t="s">
        <v>108</v>
      </c>
    </row>
    <row r="35" ht="12.75">
      <c r="B35" s="7" t="s">
        <v>243</v>
      </c>
    </row>
    <row r="37" ht="20.25">
      <c r="B37" s="5" t="s">
        <v>1</v>
      </c>
    </row>
  </sheetData>
  <sheetProtection/>
  <mergeCells count="6">
    <mergeCell ref="B4:B5"/>
    <mergeCell ref="I4:I5"/>
    <mergeCell ref="C4:D4"/>
    <mergeCell ref="E4:F4"/>
    <mergeCell ref="G4:H4"/>
    <mergeCell ref="B2:I2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B2:K27"/>
  <sheetViews>
    <sheetView showGridLines="0" zoomScalePageLayoutView="0" workbookViewId="0" topLeftCell="A1">
      <selection activeCell="C6" sqref="C6:I15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14.421875" style="0" customWidth="1"/>
    <col min="4" max="4" width="17.421875" style="0" customWidth="1"/>
    <col min="5" max="5" width="11.57421875" style="0" customWidth="1"/>
    <col min="6" max="6" width="12.421875" style="0" customWidth="1"/>
    <col min="7" max="7" width="14.57421875" style="0" customWidth="1"/>
    <col min="9" max="9" width="17.421875" style="0" customWidth="1"/>
  </cols>
  <sheetData>
    <row r="2" spans="2:9" ht="18.75">
      <c r="B2" s="12" t="s">
        <v>281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.75" thickBot="1">
      <c r="B4" s="630" t="s">
        <v>27</v>
      </c>
      <c r="C4" s="645" t="s">
        <v>222</v>
      </c>
      <c r="D4" s="645"/>
      <c r="E4" s="645"/>
      <c r="F4" s="645"/>
      <c r="G4" s="646"/>
      <c r="H4" s="646"/>
      <c r="I4" s="647" t="s">
        <v>4</v>
      </c>
    </row>
    <row r="5" spans="2:9" ht="15.75" thickBot="1">
      <c r="B5" s="631"/>
      <c r="C5" s="649" t="s">
        <v>8</v>
      </c>
      <c r="D5" s="650"/>
      <c r="E5" s="651" t="s">
        <v>26</v>
      </c>
      <c r="F5" s="652"/>
      <c r="G5" s="641" t="s">
        <v>166</v>
      </c>
      <c r="H5" s="642"/>
      <c r="I5" s="648"/>
    </row>
    <row r="6" spans="2:9" ht="12.75">
      <c r="B6" s="328" t="s">
        <v>220</v>
      </c>
      <c r="C6" s="307">
        <v>228</v>
      </c>
      <c r="D6" s="333">
        <f aca="true" t="shared" si="0" ref="D6:D15">C6/$I6</f>
        <v>0.07651006711409396</v>
      </c>
      <c r="E6" s="307">
        <v>2680</v>
      </c>
      <c r="F6" s="333">
        <f>E6/$I6</f>
        <v>0.8993288590604027</v>
      </c>
      <c r="G6" s="307">
        <v>72</v>
      </c>
      <c r="H6" s="172">
        <f>G6/$I6</f>
        <v>0.024161073825503355</v>
      </c>
      <c r="I6" s="334">
        <f>C6+E6+G6</f>
        <v>2980</v>
      </c>
    </row>
    <row r="7" spans="2:9" ht="12.75">
      <c r="B7" s="264" t="s">
        <v>167</v>
      </c>
      <c r="C7" s="143">
        <v>81</v>
      </c>
      <c r="D7" s="146">
        <f t="shared" si="0"/>
        <v>0.03772706101537028</v>
      </c>
      <c r="E7" s="143">
        <v>1913</v>
      </c>
      <c r="F7" s="146">
        <f>E7/$I7</f>
        <v>0.8910107126222636</v>
      </c>
      <c r="G7" s="143">
        <v>153</v>
      </c>
      <c r="H7" s="169">
        <f>G7/$I7</f>
        <v>0.0712622263623661</v>
      </c>
      <c r="I7" s="265">
        <f aca="true" t="shared" si="1" ref="I7:I14">C7+E7+G7</f>
        <v>2147</v>
      </c>
    </row>
    <row r="8" spans="2:9" ht="12.75">
      <c r="B8" s="264" t="s">
        <v>168</v>
      </c>
      <c r="C8" s="143">
        <v>70</v>
      </c>
      <c r="D8" s="146">
        <f t="shared" si="0"/>
        <v>0.17326732673267325</v>
      </c>
      <c r="E8" s="143">
        <v>309</v>
      </c>
      <c r="F8" s="146">
        <f aca="true" t="shared" si="2" ref="F8:H15">E8/$I8</f>
        <v>0.7648514851485149</v>
      </c>
      <c r="G8" s="143">
        <v>25</v>
      </c>
      <c r="H8" s="169">
        <f t="shared" si="2"/>
        <v>0.06188118811881188</v>
      </c>
      <c r="I8" s="265">
        <f t="shared" si="1"/>
        <v>404</v>
      </c>
    </row>
    <row r="9" spans="2:9" ht="12.75">
      <c r="B9" s="264" t="s">
        <v>174</v>
      </c>
      <c r="C9" s="143">
        <v>82</v>
      </c>
      <c r="D9" s="146">
        <f t="shared" si="0"/>
        <v>0.1626984126984127</v>
      </c>
      <c r="E9" s="143">
        <v>382</v>
      </c>
      <c r="F9" s="146">
        <f t="shared" si="2"/>
        <v>0.7579365079365079</v>
      </c>
      <c r="G9" s="143">
        <v>40</v>
      </c>
      <c r="H9" s="169">
        <f t="shared" si="2"/>
        <v>0.07936507936507936</v>
      </c>
      <c r="I9" s="265">
        <f t="shared" si="1"/>
        <v>504</v>
      </c>
    </row>
    <row r="10" spans="2:9" ht="12.75">
      <c r="B10" s="264" t="s">
        <v>221</v>
      </c>
      <c r="C10" s="143">
        <v>219</v>
      </c>
      <c r="D10" s="146">
        <f t="shared" si="0"/>
        <v>0.21324245374878287</v>
      </c>
      <c r="E10" s="143">
        <v>785</v>
      </c>
      <c r="F10" s="146">
        <f t="shared" si="2"/>
        <v>0.7643622200584226</v>
      </c>
      <c r="G10" s="143">
        <v>23</v>
      </c>
      <c r="H10" s="169">
        <f t="shared" si="2"/>
        <v>0.022395326192794548</v>
      </c>
      <c r="I10" s="265">
        <f>C10+E10+G10</f>
        <v>1027</v>
      </c>
    </row>
    <row r="11" spans="2:9" ht="12.75">
      <c r="B11" s="264" t="s">
        <v>192</v>
      </c>
      <c r="C11" s="143">
        <v>36</v>
      </c>
      <c r="D11" s="146">
        <f t="shared" si="0"/>
        <v>0.17142857142857143</v>
      </c>
      <c r="E11" s="143">
        <v>144</v>
      </c>
      <c r="F11" s="146">
        <f t="shared" si="2"/>
        <v>0.6857142857142857</v>
      </c>
      <c r="G11" s="143">
        <v>30</v>
      </c>
      <c r="H11" s="169">
        <f t="shared" si="2"/>
        <v>0.14285714285714285</v>
      </c>
      <c r="I11" s="265">
        <f t="shared" si="1"/>
        <v>210</v>
      </c>
    </row>
    <row r="12" spans="2:9" ht="12.75">
      <c r="B12" s="264" t="s">
        <v>169</v>
      </c>
      <c r="C12" s="143">
        <v>49</v>
      </c>
      <c r="D12" s="146">
        <f t="shared" si="0"/>
        <v>0.19215686274509805</v>
      </c>
      <c r="E12" s="143">
        <v>189</v>
      </c>
      <c r="F12" s="146">
        <f t="shared" si="2"/>
        <v>0.7411764705882353</v>
      </c>
      <c r="G12" s="143">
        <v>17</v>
      </c>
      <c r="H12" s="169">
        <f t="shared" si="2"/>
        <v>0.06666666666666667</v>
      </c>
      <c r="I12" s="265">
        <f t="shared" si="1"/>
        <v>255</v>
      </c>
    </row>
    <row r="13" spans="2:9" ht="12.75">
      <c r="B13" s="264" t="s">
        <v>194</v>
      </c>
      <c r="C13" s="143">
        <v>54</v>
      </c>
      <c r="D13" s="146">
        <f t="shared" si="0"/>
        <v>0.2297872340425532</v>
      </c>
      <c r="E13" s="143">
        <v>173</v>
      </c>
      <c r="F13" s="146">
        <f>E13/$I13</f>
        <v>0.7361702127659574</v>
      </c>
      <c r="G13" s="143">
        <v>8</v>
      </c>
      <c r="H13" s="169">
        <f>G13/$I13</f>
        <v>0.03404255319148936</v>
      </c>
      <c r="I13" s="265">
        <f>C13+E13+G13</f>
        <v>235</v>
      </c>
    </row>
    <row r="14" spans="2:9" ht="13.5" thickBot="1">
      <c r="B14" s="329" t="s">
        <v>307</v>
      </c>
      <c r="C14" s="144">
        <v>8</v>
      </c>
      <c r="D14" s="147">
        <f t="shared" si="0"/>
        <v>0.34782608695652173</v>
      </c>
      <c r="E14" s="144">
        <v>12</v>
      </c>
      <c r="F14" s="147">
        <f t="shared" si="2"/>
        <v>0.5217391304347826</v>
      </c>
      <c r="G14" s="144">
        <v>3</v>
      </c>
      <c r="H14" s="170">
        <f t="shared" si="2"/>
        <v>0.13043478260869565</v>
      </c>
      <c r="I14" s="270">
        <f t="shared" si="1"/>
        <v>23</v>
      </c>
    </row>
    <row r="15" spans="2:9" ht="13.5" thickBot="1">
      <c r="B15" s="142" t="s">
        <v>223</v>
      </c>
      <c r="C15" s="145">
        <f aca="true" t="shared" si="3" ref="C15:I15">SUM(C6:C14)</f>
        <v>827</v>
      </c>
      <c r="D15" s="466">
        <f t="shared" si="0"/>
        <v>0.10622992935131663</v>
      </c>
      <c r="E15" s="145">
        <f t="shared" si="3"/>
        <v>6587</v>
      </c>
      <c r="F15" s="466">
        <f t="shared" si="2"/>
        <v>0.8461143224149005</v>
      </c>
      <c r="G15" s="145">
        <f t="shared" si="3"/>
        <v>371</v>
      </c>
      <c r="H15" s="467">
        <f t="shared" si="2"/>
        <v>0.047655748233782914</v>
      </c>
      <c r="I15" s="85">
        <f t="shared" si="3"/>
        <v>7785</v>
      </c>
    </row>
    <row r="19" ht="12.75">
      <c r="B19" s="6" t="s">
        <v>5</v>
      </c>
    </row>
    <row r="20" spans="2:11" ht="12.75" customHeight="1">
      <c r="B20" s="591" t="s">
        <v>73</v>
      </c>
      <c r="C20" s="591"/>
      <c r="D20" s="591"/>
      <c r="E20" s="591"/>
      <c r="F20" s="591"/>
      <c r="G20" s="591"/>
      <c r="H20" s="591"/>
      <c r="I20" s="591"/>
      <c r="J20" s="29"/>
      <c r="K20" s="29"/>
    </row>
    <row r="21" spans="2:11" ht="12.75">
      <c r="B21" s="591"/>
      <c r="C21" s="591"/>
      <c r="D21" s="591"/>
      <c r="E21" s="591"/>
      <c r="F21" s="591"/>
      <c r="G21" s="591"/>
      <c r="H21" s="591"/>
      <c r="I21" s="591"/>
      <c r="J21" s="29"/>
      <c r="K21" s="29"/>
    </row>
    <row r="22" spans="2:11" ht="12.75">
      <c r="B22" s="591"/>
      <c r="C22" s="591"/>
      <c r="D22" s="591"/>
      <c r="E22" s="591"/>
      <c r="F22" s="591"/>
      <c r="G22" s="591"/>
      <c r="H22" s="591"/>
      <c r="I22" s="591"/>
      <c r="J22" s="29"/>
      <c r="K22" s="29"/>
    </row>
    <row r="24" ht="12.75">
      <c r="B24" t="s">
        <v>273</v>
      </c>
    </row>
    <row r="27" ht="15.75">
      <c r="B27" s="8" t="s">
        <v>1</v>
      </c>
    </row>
  </sheetData>
  <sheetProtection/>
  <mergeCells count="7">
    <mergeCell ref="B20:I22"/>
    <mergeCell ref="B4:B5"/>
    <mergeCell ref="C4:H4"/>
    <mergeCell ref="I4:I5"/>
    <mergeCell ref="C5:D5"/>
    <mergeCell ref="E5:F5"/>
    <mergeCell ref="G5:H5"/>
  </mergeCells>
  <hyperlinks>
    <hyperlink ref="B27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B2:O34"/>
  <sheetViews>
    <sheetView showGridLines="0" zoomScalePageLayoutView="0" workbookViewId="0" topLeftCell="A4">
      <selection activeCell="B4" sqref="B4:O15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15" width="9.421875" style="0" customWidth="1"/>
  </cols>
  <sheetData>
    <row r="2" spans="2:15" ht="18.75">
      <c r="B2" s="12" t="s">
        <v>282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15" ht="15.75">
      <c r="B4" s="630" t="s">
        <v>27</v>
      </c>
      <c r="C4" s="653" t="s">
        <v>171</v>
      </c>
      <c r="D4" s="653"/>
      <c r="E4" s="653" t="s">
        <v>45</v>
      </c>
      <c r="F4" s="653"/>
      <c r="G4" s="653" t="s">
        <v>155</v>
      </c>
      <c r="H4" s="653"/>
      <c r="I4" s="653" t="s">
        <v>176</v>
      </c>
      <c r="J4" s="653"/>
      <c r="K4" s="653" t="s">
        <v>46</v>
      </c>
      <c r="L4" s="653"/>
      <c r="M4" s="653" t="s">
        <v>166</v>
      </c>
      <c r="N4" s="654"/>
      <c r="O4" s="655" t="s">
        <v>4</v>
      </c>
    </row>
    <row r="5" spans="2:15" ht="16.5" thickBot="1">
      <c r="B5" s="631"/>
      <c r="C5" s="335" t="s">
        <v>102</v>
      </c>
      <c r="D5" s="335" t="s">
        <v>3</v>
      </c>
      <c r="E5" s="335" t="s">
        <v>102</v>
      </c>
      <c r="F5" s="335" t="s">
        <v>3</v>
      </c>
      <c r="G5" s="335" t="s">
        <v>102</v>
      </c>
      <c r="H5" s="335" t="s">
        <v>3</v>
      </c>
      <c r="I5" s="335" t="s">
        <v>102</v>
      </c>
      <c r="J5" s="335" t="s">
        <v>3</v>
      </c>
      <c r="K5" s="335" t="s">
        <v>102</v>
      </c>
      <c r="L5" s="335" t="s">
        <v>3</v>
      </c>
      <c r="M5" s="335" t="s">
        <v>102</v>
      </c>
      <c r="N5" s="336" t="s">
        <v>3</v>
      </c>
      <c r="O5" s="656"/>
    </row>
    <row r="6" spans="2:15" ht="12.75">
      <c r="B6" s="328" t="s">
        <v>220</v>
      </c>
      <c r="C6" s="307">
        <v>69</v>
      </c>
      <c r="D6" s="277">
        <v>0.023154362416107382</v>
      </c>
      <c r="E6" s="307">
        <v>43</v>
      </c>
      <c r="F6" s="277">
        <v>0.014429530201342283</v>
      </c>
      <c r="G6" s="307">
        <v>19</v>
      </c>
      <c r="H6" s="277">
        <v>0.0063758389261744965</v>
      </c>
      <c r="I6" s="307">
        <v>2479</v>
      </c>
      <c r="J6" s="277">
        <v>0.8318791946308725</v>
      </c>
      <c r="K6" s="307">
        <v>12</v>
      </c>
      <c r="L6" s="277">
        <v>0.004026845637583893</v>
      </c>
      <c r="M6" s="307">
        <v>358</v>
      </c>
      <c r="N6" s="337">
        <v>0.12013422818791947</v>
      </c>
      <c r="O6" s="316">
        <v>2980</v>
      </c>
    </row>
    <row r="7" spans="2:15" ht="12.75">
      <c r="B7" s="264" t="s">
        <v>167</v>
      </c>
      <c r="C7" s="143">
        <v>40</v>
      </c>
      <c r="D7" s="287">
        <v>0.018630647414997672</v>
      </c>
      <c r="E7" s="143">
        <v>50</v>
      </c>
      <c r="F7" s="287">
        <v>0.02328830926874709</v>
      </c>
      <c r="G7" s="143">
        <v>15</v>
      </c>
      <c r="H7" s="287">
        <v>0.0069864927806241265</v>
      </c>
      <c r="I7" s="143">
        <v>1912</v>
      </c>
      <c r="J7" s="287">
        <v>0.8905449464368886</v>
      </c>
      <c r="K7" s="143">
        <v>3</v>
      </c>
      <c r="L7" s="287">
        <v>0.0013972985561248254</v>
      </c>
      <c r="M7" s="143">
        <v>127</v>
      </c>
      <c r="N7" s="278">
        <v>0.059152305542617606</v>
      </c>
      <c r="O7" s="265">
        <v>2147</v>
      </c>
    </row>
    <row r="8" spans="2:15" ht="12.75">
      <c r="B8" s="264" t="s">
        <v>168</v>
      </c>
      <c r="C8" s="143">
        <v>4</v>
      </c>
      <c r="D8" s="287">
        <v>0.009900990099009901</v>
      </c>
      <c r="E8" s="143">
        <v>10</v>
      </c>
      <c r="F8" s="287">
        <v>0.024752475247524754</v>
      </c>
      <c r="G8" s="143">
        <v>2</v>
      </c>
      <c r="H8" s="287">
        <v>0.0049504950495049506</v>
      </c>
      <c r="I8" s="143">
        <v>301</v>
      </c>
      <c r="J8" s="287">
        <v>0.745049504950495</v>
      </c>
      <c r="K8" s="143">
        <v>0</v>
      </c>
      <c r="L8" s="287">
        <v>0</v>
      </c>
      <c r="M8" s="143">
        <v>87</v>
      </c>
      <c r="N8" s="278">
        <v>0.21534653465346534</v>
      </c>
      <c r="O8" s="265">
        <v>404</v>
      </c>
    </row>
    <row r="9" spans="2:15" ht="12.75">
      <c r="B9" s="264" t="s">
        <v>174</v>
      </c>
      <c r="C9" s="143">
        <v>9</v>
      </c>
      <c r="D9" s="287">
        <v>0.017857142857142856</v>
      </c>
      <c r="E9" s="143">
        <v>16</v>
      </c>
      <c r="F9" s="287">
        <v>0.031746031746031744</v>
      </c>
      <c r="G9" s="143">
        <v>4</v>
      </c>
      <c r="H9" s="287">
        <v>0.007936507936507936</v>
      </c>
      <c r="I9" s="143">
        <v>349</v>
      </c>
      <c r="J9" s="287">
        <v>0.6924603174603174</v>
      </c>
      <c r="K9" s="143">
        <v>2</v>
      </c>
      <c r="L9" s="287">
        <v>0.003968253968253968</v>
      </c>
      <c r="M9" s="143">
        <v>124</v>
      </c>
      <c r="N9" s="278">
        <v>0.24603174603174602</v>
      </c>
      <c r="O9" s="265">
        <v>504</v>
      </c>
    </row>
    <row r="10" spans="2:15" ht="12.75">
      <c r="B10" s="264" t="s">
        <v>221</v>
      </c>
      <c r="C10" s="143">
        <v>3</v>
      </c>
      <c r="D10" s="287">
        <v>0.0029211295034079843</v>
      </c>
      <c r="E10" s="143">
        <v>26</v>
      </c>
      <c r="F10" s="287">
        <v>0.02531645569620253</v>
      </c>
      <c r="G10" s="143">
        <v>2</v>
      </c>
      <c r="H10" s="287">
        <v>0.0019474196689386564</v>
      </c>
      <c r="I10" s="143">
        <v>737</v>
      </c>
      <c r="J10" s="287">
        <v>0.7176241480038948</v>
      </c>
      <c r="K10" s="143">
        <v>0</v>
      </c>
      <c r="L10" s="287">
        <v>0</v>
      </c>
      <c r="M10" s="143">
        <v>259</v>
      </c>
      <c r="N10" s="278">
        <v>0.25219084712755596</v>
      </c>
      <c r="O10" s="265">
        <v>1027</v>
      </c>
    </row>
    <row r="11" spans="2:15" ht="12.75">
      <c r="B11" s="264" t="s">
        <v>192</v>
      </c>
      <c r="C11" s="143">
        <v>1</v>
      </c>
      <c r="D11" s="287">
        <v>0.004761904761904762</v>
      </c>
      <c r="E11" s="143">
        <v>6</v>
      </c>
      <c r="F11" s="287">
        <v>0.02857142857142857</v>
      </c>
      <c r="G11" s="143">
        <v>2</v>
      </c>
      <c r="H11" s="287">
        <v>0.009523809523809525</v>
      </c>
      <c r="I11" s="143">
        <v>146</v>
      </c>
      <c r="J11" s="287">
        <v>0.6952380952380952</v>
      </c>
      <c r="K11" s="143">
        <v>0</v>
      </c>
      <c r="L11" s="287">
        <v>0</v>
      </c>
      <c r="M11" s="143">
        <v>55</v>
      </c>
      <c r="N11" s="278">
        <v>0.2619047619047619</v>
      </c>
      <c r="O11" s="265">
        <v>210</v>
      </c>
    </row>
    <row r="12" spans="2:15" ht="12.75">
      <c r="B12" s="264" t="s">
        <v>169</v>
      </c>
      <c r="C12" s="143">
        <v>0</v>
      </c>
      <c r="D12" s="287">
        <v>0</v>
      </c>
      <c r="E12" s="143">
        <v>3</v>
      </c>
      <c r="F12" s="287">
        <v>0.011764705882352941</v>
      </c>
      <c r="G12" s="143">
        <v>2</v>
      </c>
      <c r="H12" s="287">
        <v>0.00784313725490196</v>
      </c>
      <c r="I12" s="143">
        <v>186</v>
      </c>
      <c r="J12" s="287">
        <v>0.7294117647058823</v>
      </c>
      <c r="K12" s="143">
        <v>0</v>
      </c>
      <c r="L12" s="287">
        <v>0</v>
      </c>
      <c r="M12" s="143">
        <v>64</v>
      </c>
      <c r="N12" s="278">
        <v>0.25098039215686274</v>
      </c>
      <c r="O12" s="265">
        <v>255</v>
      </c>
    </row>
    <row r="13" spans="2:15" ht="12.75">
      <c r="B13" s="264" t="s">
        <v>194</v>
      </c>
      <c r="C13" s="143">
        <v>0</v>
      </c>
      <c r="D13" s="287">
        <v>0</v>
      </c>
      <c r="E13" s="143">
        <v>8</v>
      </c>
      <c r="F13" s="287">
        <v>0.03404255319148936</v>
      </c>
      <c r="G13" s="143">
        <v>0</v>
      </c>
      <c r="H13" s="287">
        <v>0</v>
      </c>
      <c r="I13" s="143">
        <v>153</v>
      </c>
      <c r="J13" s="287">
        <v>0.6510638297872341</v>
      </c>
      <c r="K13" s="143">
        <v>0</v>
      </c>
      <c r="L13" s="287">
        <v>0</v>
      </c>
      <c r="M13" s="143">
        <v>74</v>
      </c>
      <c r="N13" s="278">
        <v>0.3148936170212766</v>
      </c>
      <c r="O13" s="265">
        <v>235</v>
      </c>
    </row>
    <row r="14" spans="2:15" ht="13.5" thickBot="1">
      <c r="B14" s="329" t="s">
        <v>307</v>
      </c>
      <c r="C14" s="269">
        <v>0</v>
      </c>
      <c r="D14" s="290">
        <v>0</v>
      </c>
      <c r="E14" s="269">
        <v>0</v>
      </c>
      <c r="F14" s="290">
        <v>0</v>
      </c>
      <c r="G14" s="269">
        <v>0</v>
      </c>
      <c r="H14" s="290">
        <v>0</v>
      </c>
      <c r="I14" s="269">
        <v>15</v>
      </c>
      <c r="J14" s="290">
        <v>0.6521739130434783</v>
      </c>
      <c r="K14" s="269">
        <v>0</v>
      </c>
      <c r="L14" s="290">
        <v>0</v>
      </c>
      <c r="M14" s="269">
        <v>8</v>
      </c>
      <c r="N14" s="454">
        <v>0.34782608695652173</v>
      </c>
      <c r="O14" s="453">
        <v>23</v>
      </c>
    </row>
    <row r="15" spans="2:15" ht="13.5" thickBot="1">
      <c r="B15" s="142" t="s">
        <v>223</v>
      </c>
      <c r="C15" s="273">
        <v>126</v>
      </c>
      <c r="D15" s="290">
        <v>0.016184971098265895</v>
      </c>
      <c r="E15" s="273">
        <v>162</v>
      </c>
      <c r="F15" s="290">
        <v>0.020809248554913295</v>
      </c>
      <c r="G15" s="273">
        <v>46</v>
      </c>
      <c r="H15" s="290">
        <v>0.005908798972382788</v>
      </c>
      <c r="I15" s="273">
        <v>6278</v>
      </c>
      <c r="J15" s="290">
        <v>0.8064226075786769</v>
      </c>
      <c r="K15" s="273">
        <v>17</v>
      </c>
      <c r="L15" s="290">
        <v>0.0021836865767501604</v>
      </c>
      <c r="M15" s="273">
        <v>1156</v>
      </c>
      <c r="N15" s="454">
        <v>0.14849068721901093</v>
      </c>
      <c r="O15" s="420">
        <v>7785</v>
      </c>
    </row>
    <row r="26" spans="2:8" ht="12.75">
      <c r="B26" s="6" t="s">
        <v>5</v>
      </c>
      <c r="H26" s="18"/>
    </row>
    <row r="27" spans="2:11" ht="12.75">
      <c r="B27" s="591" t="s">
        <v>112</v>
      </c>
      <c r="C27" s="591"/>
      <c r="D27" s="591"/>
      <c r="E27" s="591"/>
      <c r="F27" s="591"/>
      <c r="G27" s="591"/>
      <c r="H27" s="591"/>
      <c r="I27" s="591"/>
      <c r="J27" s="29"/>
      <c r="K27" s="29"/>
    </row>
    <row r="28" spans="2:11" ht="12.75">
      <c r="B28" s="591"/>
      <c r="C28" s="591"/>
      <c r="D28" s="591"/>
      <c r="E28" s="591"/>
      <c r="F28" s="591"/>
      <c r="G28" s="591"/>
      <c r="H28" s="591"/>
      <c r="I28" s="591"/>
      <c r="J28" s="29"/>
      <c r="K28" s="29"/>
    </row>
    <row r="29" spans="2:11" ht="12.75">
      <c r="B29" s="591"/>
      <c r="C29" s="591"/>
      <c r="D29" s="591"/>
      <c r="E29" s="591"/>
      <c r="F29" s="591"/>
      <c r="G29" s="591"/>
      <c r="H29" s="591"/>
      <c r="I29" s="591"/>
      <c r="J29" s="29"/>
      <c r="K29" s="29"/>
    </row>
    <row r="31" ht="12.75">
      <c r="B31" t="s">
        <v>273</v>
      </c>
    </row>
    <row r="34" ht="15.75">
      <c r="B34" s="8" t="s">
        <v>1</v>
      </c>
    </row>
  </sheetData>
  <sheetProtection/>
  <mergeCells count="9">
    <mergeCell ref="M4:N4"/>
    <mergeCell ref="O4:O5"/>
    <mergeCell ref="B27:I29"/>
    <mergeCell ref="B4:B5"/>
    <mergeCell ref="C4:D4"/>
    <mergeCell ref="E4:F4"/>
    <mergeCell ref="G4:H4"/>
    <mergeCell ref="I4:J4"/>
    <mergeCell ref="K4:L4"/>
  </mergeCells>
  <hyperlinks>
    <hyperlink ref="B3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B2:U34"/>
  <sheetViews>
    <sheetView showGridLines="0" zoomScalePageLayoutView="0" workbookViewId="0" topLeftCell="A1">
      <selection activeCell="B4" sqref="B4:U15"/>
    </sheetView>
  </sheetViews>
  <sheetFormatPr defaultColWidth="7.8515625" defaultRowHeight="12.75"/>
  <cols>
    <col min="1" max="1" width="7.8515625" style="0" customWidth="1"/>
    <col min="2" max="2" width="20.00390625" style="0" customWidth="1"/>
  </cols>
  <sheetData>
    <row r="2" spans="2:21" ht="18.75">
      <c r="B2" s="12" t="s">
        <v>283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21" ht="47.25">
      <c r="B4" s="630" t="s">
        <v>27</v>
      </c>
      <c r="C4" s="657" t="s">
        <v>51</v>
      </c>
      <c r="D4" s="653"/>
      <c r="E4" s="653" t="s">
        <v>52</v>
      </c>
      <c r="F4" s="653"/>
      <c r="G4" s="653" t="s">
        <v>53</v>
      </c>
      <c r="H4" s="653"/>
      <c r="I4" s="653" t="s">
        <v>54</v>
      </c>
      <c r="J4" s="653"/>
      <c r="K4" s="653" t="s">
        <v>55</v>
      </c>
      <c r="L4" s="653"/>
      <c r="M4" s="654" t="s">
        <v>57</v>
      </c>
      <c r="N4" s="657"/>
      <c r="O4" s="653" t="s">
        <v>46</v>
      </c>
      <c r="P4" s="653"/>
      <c r="Q4" s="653" t="s">
        <v>160</v>
      </c>
      <c r="R4" s="653"/>
      <c r="S4" s="653" t="s">
        <v>166</v>
      </c>
      <c r="T4" s="654"/>
      <c r="U4" s="468" t="s">
        <v>4</v>
      </c>
    </row>
    <row r="5" spans="2:21" ht="16.5" thickBot="1">
      <c r="B5" s="631"/>
      <c r="C5" s="339" t="s">
        <v>102</v>
      </c>
      <c r="D5" s="335" t="s">
        <v>3</v>
      </c>
      <c r="E5" s="335" t="s">
        <v>102</v>
      </c>
      <c r="F5" s="335" t="s">
        <v>3</v>
      </c>
      <c r="G5" s="335" t="s">
        <v>102</v>
      </c>
      <c r="H5" s="335" t="s">
        <v>3</v>
      </c>
      <c r="I5" s="335" t="s">
        <v>102</v>
      </c>
      <c r="J5" s="335" t="s">
        <v>3</v>
      </c>
      <c r="K5" s="335" t="s">
        <v>102</v>
      </c>
      <c r="L5" s="335" t="s">
        <v>3</v>
      </c>
      <c r="M5" s="335" t="s">
        <v>102</v>
      </c>
      <c r="N5" s="335" t="s">
        <v>3</v>
      </c>
      <c r="O5" s="335" t="s">
        <v>102</v>
      </c>
      <c r="P5" s="335" t="s">
        <v>3</v>
      </c>
      <c r="Q5" s="335" t="s">
        <v>102</v>
      </c>
      <c r="R5" s="335" t="s">
        <v>3</v>
      </c>
      <c r="S5" s="335" t="s">
        <v>102</v>
      </c>
      <c r="T5" s="336" t="s">
        <v>3</v>
      </c>
      <c r="U5" s="469"/>
    </row>
    <row r="6" spans="2:21" ht="12.75">
      <c r="B6" s="328" t="s">
        <v>220</v>
      </c>
      <c r="C6" s="311">
        <v>16</v>
      </c>
      <c r="D6" s="340">
        <v>0.005369127516778523</v>
      </c>
      <c r="E6" s="307">
        <v>792</v>
      </c>
      <c r="F6" s="340">
        <v>0.2657718120805369</v>
      </c>
      <c r="G6" s="307">
        <v>64</v>
      </c>
      <c r="H6" s="340">
        <v>0.021476510067114093</v>
      </c>
      <c r="I6" s="307">
        <v>3</v>
      </c>
      <c r="J6" s="340">
        <v>0.0010067114093959733</v>
      </c>
      <c r="K6" s="307">
        <v>323</v>
      </c>
      <c r="L6" s="340">
        <v>0.10838926174496644</v>
      </c>
      <c r="M6" s="341">
        <v>228</v>
      </c>
      <c r="N6" s="340">
        <v>0.07651006711409396</v>
      </c>
      <c r="O6" s="307">
        <v>37</v>
      </c>
      <c r="P6" s="340">
        <v>0.012416107382550336</v>
      </c>
      <c r="Q6" s="342">
        <v>1149</v>
      </c>
      <c r="R6" s="340">
        <v>0.3855704697986577</v>
      </c>
      <c r="S6" s="342">
        <v>368</v>
      </c>
      <c r="T6" s="394">
        <v>0.12348993288590604</v>
      </c>
      <c r="U6" s="470">
        <v>2980</v>
      </c>
    </row>
    <row r="7" spans="2:21" ht="12.75">
      <c r="B7" s="264" t="s">
        <v>167</v>
      </c>
      <c r="C7" s="298">
        <v>16</v>
      </c>
      <c r="D7" s="299">
        <v>0.007452258965999069</v>
      </c>
      <c r="E7" s="143">
        <v>794</v>
      </c>
      <c r="F7" s="299">
        <v>0.3698183511877038</v>
      </c>
      <c r="G7" s="143">
        <v>57</v>
      </c>
      <c r="H7" s="299">
        <v>0.02654867256637168</v>
      </c>
      <c r="I7" s="143">
        <v>9</v>
      </c>
      <c r="J7" s="299">
        <v>0.004191895668374476</v>
      </c>
      <c r="K7" s="143">
        <v>316</v>
      </c>
      <c r="L7" s="299">
        <v>0.1471821145784816</v>
      </c>
      <c r="M7" s="286">
        <v>81</v>
      </c>
      <c r="N7" s="299">
        <v>0.03772706101537028</v>
      </c>
      <c r="O7" s="143">
        <v>26</v>
      </c>
      <c r="P7" s="299">
        <v>0.012109920819748486</v>
      </c>
      <c r="Q7" s="300">
        <v>693</v>
      </c>
      <c r="R7" s="299">
        <v>0.32277596646483464</v>
      </c>
      <c r="S7" s="300">
        <v>155</v>
      </c>
      <c r="T7" s="397">
        <v>0.07219375873311598</v>
      </c>
      <c r="U7" s="471">
        <v>2147</v>
      </c>
    </row>
    <row r="8" spans="2:21" ht="12.75">
      <c r="B8" s="264" t="s">
        <v>168</v>
      </c>
      <c r="C8" s="298">
        <v>4</v>
      </c>
      <c r="D8" s="299">
        <v>0.009900990099009901</v>
      </c>
      <c r="E8" s="143">
        <v>152</v>
      </c>
      <c r="F8" s="299">
        <v>0.37623762376237624</v>
      </c>
      <c r="G8" s="143">
        <v>10</v>
      </c>
      <c r="H8" s="299">
        <v>0.024752475247524754</v>
      </c>
      <c r="I8" s="143">
        <v>2</v>
      </c>
      <c r="J8" s="299">
        <v>0.0049504950495049506</v>
      </c>
      <c r="K8" s="143">
        <v>49</v>
      </c>
      <c r="L8" s="299">
        <v>0.12128712871287128</v>
      </c>
      <c r="M8" s="286">
        <v>70</v>
      </c>
      <c r="N8" s="299">
        <v>0.17326732673267325</v>
      </c>
      <c r="O8" s="143">
        <v>1</v>
      </c>
      <c r="P8" s="299">
        <v>0.0024752475247524753</v>
      </c>
      <c r="Q8" s="300">
        <v>86</v>
      </c>
      <c r="R8" s="299">
        <v>0.21287128712871287</v>
      </c>
      <c r="S8" s="300">
        <v>30</v>
      </c>
      <c r="T8" s="397">
        <v>0.07425742574257425</v>
      </c>
      <c r="U8" s="471">
        <v>404</v>
      </c>
    </row>
    <row r="9" spans="2:21" ht="12.75">
      <c r="B9" s="264" t="s">
        <v>174</v>
      </c>
      <c r="C9" s="298">
        <v>5</v>
      </c>
      <c r="D9" s="299">
        <v>0.00992063492063492</v>
      </c>
      <c r="E9" s="143">
        <v>197</v>
      </c>
      <c r="F9" s="299">
        <v>0.39087301587301587</v>
      </c>
      <c r="G9" s="143">
        <v>11</v>
      </c>
      <c r="H9" s="299">
        <v>0.021825396825396824</v>
      </c>
      <c r="I9" s="143">
        <v>2</v>
      </c>
      <c r="J9" s="299">
        <v>0.003968253968253968</v>
      </c>
      <c r="K9" s="143">
        <v>34</v>
      </c>
      <c r="L9" s="299">
        <v>0.06746031746031746</v>
      </c>
      <c r="M9" s="286">
        <v>82</v>
      </c>
      <c r="N9" s="299">
        <v>0.1626984126984127</v>
      </c>
      <c r="O9" s="143">
        <v>9</v>
      </c>
      <c r="P9" s="299">
        <v>0.017857142857142856</v>
      </c>
      <c r="Q9" s="300">
        <v>128</v>
      </c>
      <c r="R9" s="299">
        <v>0.25396825396825395</v>
      </c>
      <c r="S9" s="300">
        <v>36</v>
      </c>
      <c r="T9" s="397">
        <v>0.07142857142857142</v>
      </c>
      <c r="U9" s="471">
        <v>504</v>
      </c>
    </row>
    <row r="10" spans="2:21" ht="12.75">
      <c r="B10" s="264" t="s">
        <v>221</v>
      </c>
      <c r="C10" s="298">
        <v>5</v>
      </c>
      <c r="D10" s="299">
        <v>0.004868549172346641</v>
      </c>
      <c r="E10" s="143">
        <v>317</v>
      </c>
      <c r="F10" s="299">
        <v>0.308666017526777</v>
      </c>
      <c r="G10" s="143">
        <v>28</v>
      </c>
      <c r="H10" s="299">
        <v>0.027263875365141188</v>
      </c>
      <c r="I10" s="143">
        <v>10</v>
      </c>
      <c r="J10" s="299">
        <v>0.009737098344693282</v>
      </c>
      <c r="K10" s="143">
        <v>90</v>
      </c>
      <c r="L10" s="299">
        <v>0.08763388510223953</v>
      </c>
      <c r="M10" s="286">
        <v>219</v>
      </c>
      <c r="N10" s="299">
        <v>0.21324245374878287</v>
      </c>
      <c r="O10" s="143">
        <v>13</v>
      </c>
      <c r="P10" s="299">
        <v>0.012658227848101266</v>
      </c>
      <c r="Q10" s="300">
        <v>158</v>
      </c>
      <c r="R10" s="299">
        <v>0.15384615384615385</v>
      </c>
      <c r="S10" s="300">
        <v>187</v>
      </c>
      <c r="T10" s="397">
        <v>0.18208373904576436</v>
      </c>
      <c r="U10" s="471">
        <v>1027</v>
      </c>
    </row>
    <row r="11" spans="2:21" ht="12.75">
      <c r="B11" s="264" t="s">
        <v>192</v>
      </c>
      <c r="C11" s="298">
        <v>2</v>
      </c>
      <c r="D11" s="299">
        <v>0.009523809523809525</v>
      </c>
      <c r="E11" s="143">
        <v>87</v>
      </c>
      <c r="F11" s="299">
        <v>0.4142857142857143</v>
      </c>
      <c r="G11" s="143">
        <v>6</v>
      </c>
      <c r="H11" s="299">
        <v>0.02857142857142857</v>
      </c>
      <c r="I11" s="143">
        <v>1</v>
      </c>
      <c r="J11" s="299">
        <v>0.004761904761904762</v>
      </c>
      <c r="K11" s="143">
        <v>15</v>
      </c>
      <c r="L11" s="299">
        <v>0.07142857142857142</v>
      </c>
      <c r="M11" s="286">
        <v>36</v>
      </c>
      <c r="N11" s="299">
        <v>0.17142857142857143</v>
      </c>
      <c r="O11" s="143">
        <v>0</v>
      </c>
      <c r="P11" s="299">
        <v>0</v>
      </c>
      <c r="Q11" s="300">
        <v>47</v>
      </c>
      <c r="R11" s="299">
        <v>0.22380952380952382</v>
      </c>
      <c r="S11" s="300">
        <v>16</v>
      </c>
      <c r="T11" s="397">
        <v>0.0761904761904762</v>
      </c>
      <c r="U11" s="471">
        <v>210</v>
      </c>
    </row>
    <row r="12" spans="2:21" ht="12.75">
      <c r="B12" s="264" t="s">
        <v>169</v>
      </c>
      <c r="C12" s="298">
        <v>0</v>
      </c>
      <c r="D12" s="299">
        <v>0</v>
      </c>
      <c r="E12" s="143">
        <v>97</v>
      </c>
      <c r="F12" s="299">
        <v>0.3803921568627451</v>
      </c>
      <c r="G12" s="143">
        <v>7</v>
      </c>
      <c r="H12" s="299">
        <v>0.027450980392156862</v>
      </c>
      <c r="I12" s="143">
        <v>8</v>
      </c>
      <c r="J12" s="299">
        <v>0.03137254901960784</v>
      </c>
      <c r="K12" s="143">
        <v>12</v>
      </c>
      <c r="L12" s="299">
        <v>0.047058823529411764</v>
      </c>
      <c r="M12" s="286">
        <v>49</v>
      </c>
      <c r="N12" s="299">
        <v>0.19215686274509805</v>
      </c>
      <c r="O12" s="143">
        <v>1</v>
      </c>
      <c r="P12" s="299">
        <v>0.00392156862745098</v>
      </c>
      <c r="Q12" s="300">
        <v>53</v>
      </c>
      <c r="R12" s="299">
        <v>0.20784313725490197</v>
      </c>
      <c r="S12" s="300">
        <v>28</v>
      </c>
      <c r="T12" s="397">
        <v>0.10980392156862745</v>
      </c>
      <c r="U12" s="471">
        <v>255</v>
      </c>
    </row>
    <row r="13" spans="2:21" ht="12.75">
      <c r="B13" s="264" t="s">
        <v>194</v>
      </c>
      <c r="C13" s="298">
        <v>3</v>
      </c>
      <c r="D13" s="299">
        <v>0.01276595744680851</v>
      </c>
      <c r="E13" s="143">
        <v>85</v>
      </c>
      <c r="F13" s="299">
        <v>0.3617021276595745</v>
      </c>
      <c r="G13" s="143">
        <v>9</v>
      </c>
      <c r="H13" s="299">
        <v>0.03829787234042553</v>
      </c>
      <c r="I13" s="143">
        <v>1</v>
      </c>
      <c r="J13" s="299">
        <v>0.00425531914893617</v>
      </c>
      <c r="K13" s="143">
        <v>15</v>
      </c>
      <c r="L13" s="299">
        <v>0.06382978723404255</v>
      </c>
      <c r="M13" s="286">
        <v>54</v>
      </c>
      <c r="N13" s="299">
        <v>0.2297872340425532</v>
      </c>
      <c r="O13" s="143">
        <v>0</v>
      </c>
      <c r="P13" s="299">
        <v>0</v>
      </c>
      <c r="Q13" s="300">
        <v>50</v>
      </c>
      <c r="R13" s="299">
        <v>0.2127659574468085</v>
      </c>
      <c r="S13" s="300">
        <v>18</v>
      </c>
      <c r="T13" s="397">
        <v>0.07659574468085106</v>
      </c>
      <c r="U13" s="471">
        <v>235</v>
      </c>
    </row>
    <row r="14" spans="2:21" ht="13.5" thickBot="1">
      <c r="B14" s="267" t="s">
        <v>307</v>
      </c>
      <c r="C14" s="301">
        <v>0</v>
      </c>
      <c r="D14" s="302">
        <v>0</v>
      </c>
      <c r="E14" s="269">
        <v>4</v>
      </c>
      <c r="F14" s="302">
        <v>0.17391304347826086</v>
      </c>
      <c r="G14" s="269">
        <v>2</v>
      </c>
      <c r="H14" s="302">
        <v>0.08695652173913043</v>
      </c>
      <c r="I14" s="269">
        <v>2</v>
      </c>
      <c r="J14" s="302">
        <v>0.08695652173913043</v>
      </c>
      <c r="K14" s="269">
        <v>0</v>
      </c>
      <c r="L14" s="302">
        <v>0</v>
      </c>
      <c r="M14" s="291">
        <v>8</v>
      </c>
      <c r="N14" s="302">
        <v>0.34782608695652173</v>
      </c>
      <c r="O14" s="269">
        <v>0</v>
      </c>
      <c r="P14" s="302">
        <v>0</v>
      </c>
      <c r="Q14" s="303">
        <v>5</v>
      </c>
      <c r="R14" s="302">
        <v>0.21739130434782608</v>
      </c>
      <c r="S14" s="303">
        <v>2</v>
      </c>
      <c r="T14" s="401">
        <v>0.08695652173913043</v>
      </c>
      <c r="U14" s="472">
        <v>23</v>
      </c>
    </row>
    <row r="15" spans="2:21" ht="13.5" thickBot="1">
      <c r="B15" s="271" t="s">
        <v>223</v>
      </c>
      <c r="C15" s="272">
        <v>51</v>
      </c>
      <c r="D15" s="302">
        <v>0.006551059730250481</v>
      </c>
      <c r="E15" s="273">
        <v>2525</v>
      </c>
      <c r="F15" s="302">
        <v>0.3243416827231856</v>
      </c>
      <c r="G15" s="273">
        <v>194</v>
      </c>
      <c r="H15" s="302">
        <v>0.024919717405266537</v>
      </c>
      <c r="I15" s="273">
        <v>38</v>
      </c>
      <c r="J15" s="302">
        <v>0.0048811817597944765</v>
      </c>
      <c r="K15" s="273">
        <v>854</v>
      </c>
      <c r="L15" s="302">
        <v>0.10969813744380219</v>
      </c>
      <c r="M15" s="473">
        <v>827</v>
      </c>
      <c r="N15" s="302">
        <v>0.10622992935131663</v>
      </c>
      <c r="O15" s="273">
        <v>87</v>
      </c>
      <c r="P15" s="302">
        <v>0.011175337186897881</v>
      </c>
      <c r="Q15" s="389">
        <v>2369</v>
      </c>
      <c r="R15" s="302">
        <v>0.30430314707771355</v>
      </c>
      <c r="S15" s="389">
        <v>840</v>
      </c>
      <c r="T15" s="401">
        <v>0.10789980732177264</v>
      </c>
      <c r="U15" s="474">
        <v>7785</v>
      </c>
    </row>
    <row r="26" ht="12.75">
      <c r="B26" s="6" t="s">
        <v>5</v>
      </c>
    </row>
    <row r="27" spans="2:18" ht="12.75">
      <c r="B27" s="591" t="s">
        <v>112</v>
      </c>
      <c r="C27" s="591"/>
      <c r="D27" s="591"/>
      <c r="E27" s="591"/>
      <c r="F27" s="591"/>
      <c r="G27" s="591"/>
      <c r="H27" s="591"/>
      <c r="I27" s="591"/>
      <c r="J27" s="29"/>
      <c r="R27" s="343"/>
    </row>
    <row r="28" spans="2:10" ht="12.75">
      <c r="B28" s="591"/>
      <c r="C28" s="591"/>
      <c r="D28" s="591"/>
      <c r="E28" s="591"/>
      <c r="F28" s="591"/>
      <c r="G28" s="591"/>
      <c r="H28" s="591"/>
      <c r="I28" s="591"/>
      <c r="J28" s="29"/>
    </row>
    <row r="29" spans="2:10" ht="12.75">
      <c r="B29" s="591"/>
      <c r="C29" s="591"/>
      <c r="D29" s="591"/>
      <c r="E29" s="591"/>
      <c r="F29" s="591"/>
      <c r="G29" s="591"/>
      <c r="H29" s="591"/>
      <c r="I29" s="591"/>
      <c r="J29" s="29"/>
    </row>
    <row r="30" ht="12.75">
      <c r="Q30" s="343"/>
    </row>
    <row r="31" ht="12.75">
      <c r="B31" t="s">
        <v>273</v>
      </c>
    </row>
    <row r="33" spans="19:20" ht="12.75">
      <c r="S33" s="343"/>
      <c r="T33" s="343"/>
    </row>
    <row r="34" ht="15.75">
      <c r="B34" s="8" t="s">
        <v>1</v>
      </c>
    </row>
  </sheetData>
  <sheetProtection/>
  <mergeCells count="11">
    <mergeCell ref="S4:T4"/>
    <mergeCell ref="B4:B5"/>
    <mergeCell ref="C4:D4"/>
    <mergeCell ref="E4:F4"/>
    <mergeCell ref="G4:H4"/>
    <mergeCell ref="I4:J4"/>
    <mergeCell ref="B27:I29"/>
    <mergeCell ref="K4:L4"/>
    <mergeCell ref="M4:N4"/>
    <mergeCell ref="O4:P4"/>
    <mergeCell ref="Q4:R4"/>
  </mergeCells>
  <hyperlinks>
    <hyperlink ref="B3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B2:AA29"/>
  <sheetViews>
    <sheetView showGridLines="0" zoomScalePageLayoutView="0" workbookViewId="0" topLeftCell="A1">
      <selection activeCell="B4" sqref="B4:Y15"/>
    </sheetView>
  </sheetViews>
  <sheetFormatPr defaultColWidth="8.421875" defaultRowHeight="12.75"/>
  <cols>
    <col min="1" max="1" width="8.421875" style="0" customWidth="1"/>
    <col min="2" max="2" width="20.28125" style="0" customWidth="1"/>
  </cols>
  <sheetData>
    <row r="2" spans="2:27" ht="18.75">
      <c r="B2" s="12" t="s">
        <v>284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25" ht="15.75">
      <c r="B4" s="630" t="s">
        <v>27</v>
      </c>
      <c r="C4" s="658" t="s">
        <v>109</v>
      </c>
      <c r="D4" s="659"/>
      <c r="E4" s="658" t="s">
        <v>70</v>
      </c>
      <c r="F4" s="659"/>
      <c r="G4" s="658" t="s">
        <v>36</v>
      </c>
      <c r="H4" s="659"/>
      <c r="I4" s="658" t="s">
        <v>37</v>
      </c>
      <c r="J4" s="659"/>
      <c r="K4" s="658" t="s">
        <v>38</v>
      </c>
      <c r="L4" s="659"/>
      <c r="M4" s="658" t="s">
        <v>39</v>
      </c>
      <c r="N4" s="659"/>
      <c r="O4" s="658" t="s">
        <v>40</v>
      </c>
      <c r="P4" s="659"/>
      <c r="Q4" s="658" t="s">
        <v>41</v>
      </c>
      <c r="R4" s="659"/>
      <c r="S4" s="658" t="s">
        <v>42</v>
      </c>
      <c r="T4" s="659"/>
      <c r="U4" s="658" t="s">
        <v>173</v>
      </c>
      <c r="V4" s="659"/>
      <c r="W4" s="654" t="s">
        <v>166</v>
      </c>
      <c r="X4" s="661"/>
      <c r="Y4" s="655" t="s">
        <v>4</v>
      </c>
    </row>
    <row r="5" spans="2:25" ht="16.5" thickBot="1">
      <c r="B5" s="631"/>
      <c r="C5" s="344" t="s">
        <v>102</v>
      </c>
      <c r="D5" s="344" t="s">
        <v>3</v>
      </c>
      <c r="E5" s="344" t="s">
        <v>102</v>
      </c>
      <c r="F5" s="344" t="s">
        <v>3</v>
      </c>
      <c r="G5" s="344" t="s">
        <v>102</v>
      </c>
      <c r="H5" s="344" t="s">
        <v>3</v>
      </c>
      <c r="I5" s="344" t="s">
        <v>102</v>
      </c>
      <c r="J5" s="344" t="s">
        <v>3</v>
      </c>
      <c r="K5" s="344" t="s">
        <v>102</v>
      </c>
      <c r="L5" s="344" t="s">
        <v>3</v>
      </c>
      <c r="M5" s="344" t="s">
        <v>102</v>
      </c>
      <c r="N5" s="344" t="s">
        <v>3</v>
      </c>
      <c r="O5" s="344" t="s">
        <v>102</v>
      </c>
      <c r="P5" s="344" t="s">
        <v>3</v>
      </c>
      <c r="Q5" s="344" t="s">
        <v>102</v>
      </c>
      <c r="R5" s="344" t="s">
        <v>3</v>
      </c>
      <c r="S5" s="344" t="s">
        <v>102</v>
      </c>
      <c r="T5" s="344" t="s">
        <v>3</v>
      </c>
      <c r="U5" s="344" t="s">
        <v>102</v>
      </c>
      <c r="V5" s="344" t="s">
        <v>3</v>
      </c>
      <c r="W5" s="344" t="s">
        <v>102</v>
      </c>
      <c r="X5" s="475" t="s">
        <v>3</v>
      </c>
      <c r="Y5" s="660"/>
    </row>
    <row r="6" spans="2:25" ht="12.75">
      <c r="B6" s="328" t="s">
        <v>220</v>
      </c>
      <c r="C6" s="311">
        <v>1644</v>
      </c>
      <c r="D6" s="277">
        <v>0.5516778523489932</v>
      </c>
      <c r="E6" s="307">
        <v>390</v>
      </c>
      <c r="F6" s="277">
        <v>0.13087248322147652</v>
      </c>
      <c r="G6" s="307">
        <v>197</v>
      </c>
      <c r="H6" s="277">
        <v>0.06610738255033557</v>
      </c>
      <c r="I6" s="307">
        <v>143</v>
      </c>
      <c r="J6" s="277">
        <v>0.04798657718120805</v>
      </c>
      <c r="K6" s="307">
        <v>81</v>
      </c>
      <c r="L6" s="277">
        <v>0.027181208053691275</v>
      </c>
      <c r="M6" s="307">
        <v>228</v>
      </c>
      <c r="N6" s="277">
        <v>0.07651006711409396</v>
      </c>
      <c r="O6" s="307">
        <v>69</v>
      </c>
      <c r="P6" s="277">
        <v>0.023154362416107382</v>
      </c>
      <c r="Q6" s="307">
        <v>42</v>
      </c>
      <c r="R6" s="277">
        <v>0.014093959731543624</v>
      </c>
      <c r="S6" s="307">
        <v>14</v>
      </c>
      <c r="T6" s="277">
        <v>0.004697986577181208</v>
      </c>
      <c r="U6" s="307">
        <v>1</v>
      </c>
      <c r="V6" s="277">
        <v>0.0003355704697986577</v>
      </c>
      <c r="W6" s="307">
        <v>171</v>
      </c>
      <c r="X6" s="337">
        <v>0.05738255033557047</v>
      </c>
      <c r="Y6" s="334">
        <v>2980</v>
      </c>
    </row>
    <row r="7" spans="2:25" ht="12.75">
      <c r="B7" s="264" t="s">
        <v>167</v>
      </c>
      <c r="C7" s="298">
        <v>764</v>
      </c>
      <c r="D7" s="287">
        <v>0.3558453656264555</v>
      </c>
      <c r="E7" s="143">
        <v>589</v>
      </c>
      <c r="F7" s="287">
        <v>0.2743362831858407</v>
      </c>
      <c r="G7" s="143">
        <v>265</v>
      </c>
      <c r="H7" s="287">
        <v>0.12342803912435957</v>
      </c>
      <c r="I7" s="143">
        <v>158</v>
      </c>
      <c r="J7" s="287">
        <v>0.0735910572892408</v>
      </c>
      <c r="K7" s="143">
        <v>115</v>
      </c>
      <c r="L7" s="287">
        <v>0.053563111318118306</v>
      </c>
      <c r="M7" s="143">
        <v>81</v>
      </c>
      <c r="N7" s="287">
        <v>0.03772706101537028</v>
      </c>
      <c r="O7" s="143">
        <v>51</v>
      </c>
      <c r="P7" s="287">
        <v>0.02375407545412203</v>
      </c>
      <c r="Q7" s="143">
        <v>19</v>
      </c>
      <c r="R7" s="287">
        <v>0.008849557522123894</v>
      </c>
      <c r="S7" s="143">
        <v>12</v>
      </c>
      <c r="T7" s="287">
        <v>0.0055891942244993015</v>
      </c>
      <c r="U7" s="143">
        <v>0</v>
      </c>
      <c r="V7" s="287">
        <v>0</v>
      </c>
      <c r="W7" s="143">
        <v>93</v>
      </c>
      <c r="X7" s="278">
        <v>0.04331625523986959</v>
      </c>
      <c r="Y7" s="265">
        <v>2147</v>
      </c>
    </row>
    <row r="8" spans="2:25" ht="12.75">
      <c r="B8" s="264" t="s">
        <v>168</v>
      </c>
      <c r="C8" s="298">
        <v>53</v>
      </c>
      <c r="D8" s="287">
        <v>0.1311881188118812</v>
      </c>
      <c r="E8" s="143">
        <v>73</v>
      </c>
      <c r="F8" s="287">
        <v>0.1806930693069307</v>
      </c>
      <c r="G8" s="143">
        <v>42</v>
      </c>
      <c r="H8" s="287">
        <v>0.10396039603960396</v>
      </c>
      <c r="I8" s="143">
        <v>43</v>
      </c>
      <c r="J8" s="287">
        <v>0.10643564356435643</v>
      </c>
      <c r="K8" s="143">
        <v>26</v>
      </c>
      <c r="L8" s="287">
        <v>0.06435643564356436</v>
      </c>
      <c r="M8" s="143">
        <v>70</v>
      </c>
      <c r="N8" s="287">
        <v>0.17326732673267325</v>
      </c>
      <c r="O8" s="143">
        <v>20</v>
      </c>
      <c r="P8" s="287">
        <v>0.04950495049504951</v>
      </c>
      <c r="Q8" s="143">
        <v>10</v>
      </c>
      <c r="R8" s="287">
        <v>0.024752475247524754</v>
      </c>
      <c r="S8" s="143">
        <v>0</v>
      </c>
      <c r="T8" s="287">
        <v>0</v>
      </c>
      <c r="U8" s="143">
        <v>0</v>
      </c>
      <c r="V8" s="287">
        <v>0</v>
      </c>
      <c r="W8" s="143">
        <v>67</v>
      </c>
      <c r="X8" s="278">
        <v>0.16584158415841585</v>
      </c>
      <c r="Y8" s="265">
        <v>404</v>
      </c>
    </row>
    <row r="9" spans="2:25" ht="12.75">
      <c r="B9" s="264" t="s">
        <v>174</v>
      </c>
      <c r="C9" s="298">
        <v>15</v>
      </c>
      <c r="D9" s="287">
        <v>0.02976190476190476</v>
      </c>
      <c r="E9" s="143">
        <v>51</v>
      </c>
      <c r="F9" s="287">
        <v>0.10119047619047619</v>
      </c>
      <c r="G9" s="143">
        <v>54</v>
      </c>
      <c r="H9" s="287">
        <v>0.10714285714285714</v>
      </c>
      <c r="I9" s="143">
        <v>78</v>
      </c>
      <c r="J9" s="287">
        <v>0.15476190476190477</v>
      </c>
      <c r="K9" s="143">
        <v>63</v>
      </c>
      <c r="L9" s="287">
        <v>0.125</v>
      </c>
      <c r="M9" s="143">
        <v>82</v>
      </c>
      <c r="N9" s="287">
        <v>0.1626984126984127</v>
      </c>
      <c r="O9" s="143">
        <v>49</v>
      </c>
      <c r="P9" s="287">
        <v>0.09722222222222222</v>
      </c>
      <c r="Q9" s="143">
        <v>24</v>
      </c>
      <c r="R9" s="287">
        <v>0.047619047619047616</v>
      </c>
      <c r="S9" s="143">
        <v>8</v>
      </c>
      <c r="T9" s="287">
        <v>0.015873015873015872</v>
      </c>
      <c r="U9" s="143">
        <v>1</v>
      </c>
      <c r="V9" s="287">
        <v>0.001984126984126984</v>
      </c>
      <c r="W9" s="143">
        <v>79</v>
      </c>
      <c r="X9" s="278">
        <v>0.15674603174603174</v>
      </c>
      <c r="Y9" s="265">
        <v>504</v>
      </c>
    </row>
    <row r="10" spans="2:25" ht="12.75">
      <c r="B10" s="264" t="s">
        <v>221</v>
      </c>
      <c r="C10" s="298">
        <v>5</v>
      </c>
      <c r="D10" s="287">
        <v>0.004868549172346641</v>
      </c>
      <c r="E10" s="143">
        <v>104</v>
      </c>
      <c r="F10" s="287">
        <v>0.10126582278481013</v>
      </c>
      <c r="G10" s="143">
        <v>153</v>
      </c>
      <c r="H10" s="287">
        <v>0.14897760467380722</v>
      </c>
      <c r="I10" s="143">
        <v>208</v>
      </c>
      <c r="J10" s="287">
        <v>0.20253164556962025</v>
      </c>
      <c r="K10" s="143">
        <v>145</v>
      </c>
      <c r="L10" s="287">
        <v>0.14118792599805258</v>
      </c>
      <c r="M10" s="143">
        <v>219</v>
      </c>
      <c r="N10" s="287">
        <v>0.21324245374878287</v>
      </c>
      <c r="O10" s="143">
        <v>78</v>
      </c>
      <c r="P10" s="287">
        <v>0.0759493670886076</v>
      </c>
      <c r="Q10" s="143">
        <v>23</v>
      </c>
      <c r="R10" s="287">
        <v>0.022395326192794548</v>
      </c>
      <c r="S10" s="143">
        <v>3</v>
      </c>
      <c r="T10" s="287">
        <v>0.0029211295034079843</v>
      </c>
      <c r="U10" s="143">
        <v>1</v>
      </c>
      <c r="V10" s="287">
        <v>0.0009737098344693282</v>
      </c>
      <c r="W10" s="143">
        <v>88</v>
      </c>
      <c r="X10" s="278">
        <v>0.08568646543330087</v>
      </c>
      <c r="Y10" s="265">
        <v>1027</v>
      </c>
    </row>
    <row r="11" spans="2:25" ht="12.75">
      <c r="B11" s="264" t="s">
        <v>192</v>
      </c>
      <c r="C11" s="298">
        <v>0</v>
      </c>
      <c r="D11" s="287">
        <v>0</v>
      </c>
      <c r="E11" s="143">
        <v>11</v>
      </c>
      <c r="F11" s="287">
        <v>0.05238095238095238</v>
      </c>
      <c r="G11" s="143">
        <v>24</v>
      </c>
      <c r="H11" s="287">
        <v>0.11428571428571428</v>
      </c>
      <c r="I11" s="143">
        <v>37</v>
      </c>
      <c r="J11" s="287">
        <v>0.1761904761904762</v>
      </c>
      <c r="K11" s="143">
        <v>29</v>
      </c>
      <c r="L11" s="287">
        <v>0.1380952380952381</v>
      </c>
      <c r="M11" s="143">
        <v>36</v>
      </c>
      <c r="N11" s="287">
        <v>0.17142857142857143</v>
      </c>
      <c r="O11" s="143">
        <v>25</v>
      </c>
      <c r="P11" s="287">
        <v>0.11904761904761904</v>
      </c>
      <c r="Q11" s="143">
        <v>16</v>
      </c>
      <c r="R11" s="287">
        <v>0.0761904761904762</v>
      </c>
      <c r="S11" s="143">
        <v>0</v>
      </c>
      <c r="T11" s="287">
        <v>0</v>
      </c>
      <c r="U11" s="143">
        <v>1</v>
      </c>
      <c r="V11" s="287">
        <v>0.004761904761904762</v>
      </c>
      <c r="W11" s="143">
        <v>31</v>
      </c>
      <c r="X11" s="278">
        <v>0.14761904761904762</v>
      </c>
      <c r="Y11" s="265">
        <v>210</v>
      </c>
    </row>
    <row r="12" spans="2:25" ht="12.75">
      <c r="B12" s="264" t="s">
        <v>169</v>
      </c>
      <c r="C12" s="298">
        <v>2</v>
      </c>
      <c r="D12" s="287">
        <v>0.00784313725490196</v>
      </c>
      <c r="E12" s="143">
        <v>16</v>
      </c>
      <c r="F12" s="287">
        <v>0.06274509803921569</v>
      </c>
      <c r="G12" s="143">
        <v>33</v>
      </c>
      <c r="H12" s="287">
        <v>0.12941176470588237</v>
      </c>
      <c r="I12" s="143">
        <v>52</v>
      </c>
      <c r="J12" s="287">
        <v>0.20392156862745098</v>
      </c>
      <c r="K12" s="143">
        <v>34</v>
      </c>
      <c r="L12" s="287">
        <v>0.13333333333333333</v>
      </c>
      <c r="M12" s="143">
        <v>49</v>
      </c>
      <c r="N12" s="287">
        <v>0.19215686274509805</v>
      </c>
      <c r="O12" s="143">
        <v>38</v>
      </c>
      <c r="P12" s="287">
        <v>0.14901960784313725</v>
      </c>
      <c r="Q12" s="143">
        <v>7</v>
      </c>
      <c r="R12" s="287">
        <v>0.027450980392156862</v>
      </c>
      <c r="S12" s="143">
        <v>2</v>
      </c>
      <c r="T12" s="287">
        <v>0.00784313725490196</v>
      </c>
      <c r="U12" s="143">
        <v>0</v>
      </c>
      <c r="V12" s="287">
        <v>0</v>
      </c>
      <c r="W12" s="143">
        <v>22</v>
      </c>
      <c r="X12" s="278">
        <v>0.08627450980392157</v>
      </c>
      <c r="Y12" s="265">
        <v>255</v>
      </c>
    </row>
    <row r="13" spans="2:25" ht="12.75">
      <c r="B13" s="264" t="s">
        <v>194</v>
      </c>
      <c r="C13" s="298">
        <v>2</v>
      </c>
      <c r="D13" s="287">
        <v>0.00851063829787234</v>
      </c>
      <c r="E13" s="143">
        <v>10</v>
      </c>
      <c r="F13" s="287">
        <v>0.0425531914893617</v>
      </c>
      <c r="G13" s="143">
        <v>25</v>
      </c>
      <c r="H13" s="287">
        <v>0.10638297872340426</v>
      </c>
      <c r="I13" s="143">
        <v>39</v>
      </c>
      <c r="J13" s="287">
        <v>0.16595744680851063</v>
      </c>
      <c r="K13" s="143">
        <v>36</v>
      </c>
      <c r="L13" s="287">
        <v>0.15319148936170213</v>
      </c>
      <c r="M13" s="143">
        <v>54</v>
      </c>
      <c r="N13" s="287">
        <v>0.2297872340425532</v>
      </c>
      <c r="O13" s="143">
        <v>25</v>
      </c>
      <c r="P13" s="287">
        <v>0.10638297872340426</v>
      </c>
      <c r="Q13" s="143">
        <v>7</v>
      </c>
      <c r="R13" s="287">
        <v>0.029787234042553193</v>
      </c>
      <c r="S13" s="143">
        <v>0</v>
      </c>
      <c r="T13" s="287">
        <v>0</v>
      </c>
      <c r="U13" s="143">
        <v>0</v>
      </c>
      <c r="V13" s="287">
        <v>0</v>
      </c>
      <c r="W13" s="143">
        <v>37</v>
      </c>
      <c r="X13" s="278">
        <v>0.1574468085106383</v>
      </c>
      <c r="Y13" s="265">
        <v>235</v>
      </c>
    </row>
    <row r="14" spans="2:25" ht="13.5" thickBot="1">
      <c r="B14" s="267" t="s">
        <v>307</v>
      </c>
      <c r="C14" s="301">
        <v>0</v>
      </c>
      <c r="D14" s="290">
        <v>0</v>
      </c>
      <c r="E14" s="269">
        <v>0</v>
      </c>
      <c r="F14" s="290">
        <v>0</v>
      </c>
      <c r="G14" s="269">
        <v>1</v>
      </c>
      <c r="H14" s="290">
        <v>0.043478260869565216</v>
      </c>
      <c r="I14" s="269">
        <v>2</v>
      </c>
      <c r="J14" s="290">
        <v>0.08695652173913043</v>
      </c>
      <c r="K14" s="269">
        <v>3</v>
      </c>
      <c r="L14" s="290">
        <v>0.13043478260869565</v>
      </c>
      <c r="M14" s="269">
        <v>8</v>
      </c>
      <c r="N14" s="290">
        <v>0.34782608695652173</v>
      </c>
      <c r="O14" s="269">
        <v>4</v>
      </c>
      <c r="P14" s="290">
        <v>0.17391304347826086</v>
      </c>
      <c r="Q14" s="269">
        <v>0</v>
      </c>
      <c r="R14" s="290">
        <v>0</v>
      </c>
      <c r="S14" s="269">
        <v>1</v>
      </c>
      <c r="T14" s="290">
        <v>0.043478260869565216</v>
      </c>
      <c r="U14" s="269">
        <v>0</v>
      </c>
      <c r="V14" s="290">
        <v>0</v>
      </c>
      <c r="W14" s="269">
        <v>4</v>
      </c>
      <c r="X14" s="454">
        <v>0.17391304347826086</v>
      </c>
      <c r="Y14" s="453">
        <v>23</v>
      </c>
    </row>
    <row r="15" spans="2:25" ht="13.5" thickBot="1">
      <c r="B15" s="271" t="s">
        <v>223</v>
      </c>
      <c r="C15" s="272">
        <v>2485</v>
      </c>
      <c r="D15" s="290">
        <v>0.31920359666024406</v>
      </c>
      <c r="E15" s="273">
        <v>1244</v>
      </c>
      <c r="F15" s="290">
        <v>0.15979447655748233</v>
      </c>
      <c r="G15" s="273">
        <v>794</v>
      </c>
      <c r="H15" s="290">
        <v>0.10199100834938986</v>
      </c>
      <c r="I15" s="273">
        <v>760</v>
      </c>
      <c r="J15" s="290">
        <v>0.09762363519588953</v>
      </c>
      <c r="K15" s="273">
        <v>532</v>
      </c>
      <c r="L15" s="290">
        <v>0.06833654463712267</v>
      </c>
      <c r="M15" s="273">
        <v>827</v>
      </c>
      <c r="N15" s="290">
        <v>0.10622992935131663</v>
      </c>
      <c r="O15" s="273">
        <v>359</v>
      </c>
      <c r="P15" s="290">
        <v>0.04611432241490045</v>
      </c>
      <c r="Q15" s="273">
        <v>148</v>
      </c>
      <c r="R15" s="290">
        <v>0.01901091843288375</v>
      </c>
      <c r="S15" s="273">
        <v>40</v>
      </c>
      <c r="T15" s="290">
        <v>0.005138086062941554</v>
      </c>
      <c r="U15" s="273">
        <v>4</v>
      </c>
      <c r="V15" s="290">
        <v>0.0005138086062941554</v>
      </c>
      <c r="W15" s="273">
        <v>592</v>
      </c>
      <c r="X15" s="454">
        <v>0.076043673731535</v>
      </c>
      <c r="Y15" s="420">
        <v>7785</v>
      </c>
    </row>
    <row r="21" spans="2:8" ht="12.75">
      <c r="B21" s="6" t="s">
        <v>5</v>
      </c>
      <c r="H21" s="18"/>
    </row>
    <row r="22" spans="2:11" ht="12.75">
      <c r="B22" s="591" t="s">
        <v>112</v>
      </c>
      <c r="C22" s="591"/>
      <c r="D22" s="591"/>
      <c r="E22" s="591"/>
      <c r="F22" s="591"/>
      <c r="G22" s="591"/>
      <c r="H22" s="591"/>
      <c r="I22" s="591"/>
      <c r="J22" s="29"/>
      <c r="K22" s="29"/>
    </row>
    <row r="23" spans="2:11" ht="12.75">
      <c r="B23" s="591"/>
      <c r="C23" s="591"/>
      <c r="D23" s="591"/>
      <c r="E23" s="591"/>
      <c r="F23" s="591"/>
      <c r="G23" s="591"/>
      <c r="H23" s="591"/>
      <c r="I23" s="591"/>
      <c r="J23" s="29"/>
      <c r="K23" s="29"/>
    </row>
    <row r="24" spans="2:11" ht="12.75">
      <c r="B24" s="591"/>
      <c r="C24" s="591"/>
      <c r="D24" s="591"/>
      <c r="E24" s="591"/>
      <c r="F24" s="591"/>
      <c r="G24" s="591"/>
      <c r="H24" s="591"/>
      <c r="I24" s="591"/>
      <c r="J24" s="29"/>
      <c r="K24" s="29"/>
    </row>
    <row r="25" ht="12.75">
      <c r="M25" s="345"/>
    </row>
    <row r="26" ht="12.75">
      <c r="B26" s="7" t="s">
        <v>273</v>
      </c>
    </row>
    <row r="29" ht="15.75">
      <c r="B29" s="8" t="s">
        <v>1</v>
      </c>
    </row>
  </sheetData>
  <sheetProtection/>
  <mergeCells count="14">
    <mergeCell ref="U4:V4"/>
    <mergeCell ref="W4:X4"/>
    <mergeCell ref="B4:B5"/>
    <mergeCell ref="C4:D4"/>
    <mergeCell ref="E4:F4"/>
    <mergeCell ref="G4:H4"/>
    <mergeCell ref="I4:J4"/>
    <mergeCell ref="K4:L4"/>
    <mergeCell ref="Y4:Y5"/>
    <mergeCell ref="B22:I24"/>
    <mergeCell ref="M4:N4"/>
    <mergeCell ref="O4:P4"/>
    <mergeCell ref="Q4:R4"/>
    <mergeCell ref="S4:T4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B2:I22"/>
  <sheetViews>
    <sheetView showGridLines="0" zoomScalePageLayoutView="0" workbookViewId="0" topLeftCell="A1">
      <selection activeCell="C6" sqref="C6:I16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20.140625" style="0" customWidth="1"/>
  </cols>
  <sheetData>
    <row r="2" spans="2:9" ht="18.75">
      <c r="B2" s="12" t="s">
        <v>285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>
      <c r="B4" s="662" t="s">
        <v>27</v>
      </c>
      <c r="C4" s="664" t="s">
        <v>30</v>
      </c>
      <c r="D4" s="665"/>
      <c r="E4" s="665" t="s">
        <v>31</v>
      </c>
      <c r="F4" s="665"/>
      <c r="G4" s="666" t="s">
        <v>166</v>
      </c>
      <c r="H4" s="667"/>
      <c r="I4" s="668" t="s">
        <v>4</v>
      </c>
    </row>
    <row r="5" spans="2:9" ht="15.75" thickBot="1">
      <c r="B5" s="663"/>
      <c r="C5" s="346" t="s">
        <v>102</v>
      </c>
      <c r="D5" s="347" t="s">
        <v>3</v>
      </c>
      <c r="E5" s="347" t="s">
        <v>102</v>
      </c>
      <c r="F5" s="347" t="s">
        <v>3</v>
      </c>
      <c r="G5" s="347" t="s">
        <v>102</v>
      </c>
      <c r="H5" s="348" t="s">
        <v>3</v>
      </c>
      <c r="I5" s="669"/>
    </row>
    <row r="6" spans="2:9" ht="12.75">
      <c r="B6" s="328" t="s">
        <v>220</v>
      </c>
      <c r="C6" s="476">
        <v>31</v>
      </c>
      <c r="D6" s="477">
        <f aca="true" t="shared" si="0" ref="D6:D16">C6/$I6</f>
        <v>0.20666666666666667</v>
      </c>
      <c r="E6" s="478">
        <v>52</v>
      </c>
      <c r="F6" s="477">
        <f aca="true" t="shared" si="1" ref="F6:F16">E6/$I6</f>
        <v>0.3466666666666667</v>
      </c>
      <c r="G6" s="478">
        <v>67</v>
      </c>
      <c r="H6" s="479">
        <f aca="true" t="shared" si="2" ref="H6:H16">G6/$I6</f>
        <v>0.44666666666666666</v>
      </c>
      <c r="I6" s="480">
        <f>C6+E6+G6</f>
        <v>150</v>
      </c>
    </row>
    <row r="7" spans="2:9" ht="12.75">
      <c r="B7" s="328" t="s">
        <v>167</v>
      </c>
      <c r="C7" s="476">
        <v>43</v>
      </c>
      <c r="D7" s="477">
        <f t="shared" si="0"/>
        <v>0.16165413533834586</v>
      </c>
      <c r="E7" s="478">
        <v>100</v>
      </c>
      <c r="F7" s="477">
        <f t="shared" si="1"/>
        <v>0.37593984962406013</v>
      </c>
      <c r="G7" s="478">
        <v>123</v>
      </c>
      <c r="H7" s="479">
        <f t="shared" si="2"/>
        <v>0.462406015037594</v>
      </c>
      <c r="I7" s="480">
        <f aca="true" t="shared" si="3" ref="I7:I15">C7+E7+G7</f>
        <v>266</v>
      </c>
    </row>
    <row r="8" spans="2:9" ht="12.75">
      <c r="B8" s="328" t="s">
        <v>168</v>
      </c>
      <c r="C8" s="476">
        <v>38</v>
      </c>
      <c r="D8" s="477">
        <f t="shared" si="0"/>
        <v>0.2620689655172414</v>
      </c>
      <c r="E8" s="478">
        <v>43</v>
      </c>
      <c r="F8" s="477">
        <f t="shared" si="1"/>
        <v>0.296551724137931</v>
      </c>
      <c r="G8" s="478">
        <v>64</v>
      </c>
      <c r="H8" s="479">
        <f t="shared" si="2"/>
        <v>0.4413793103448276</v>
      </c>
      <c r="I8" s="480">
        <f t="shared" si="3"/>
        <v>145</v>
      </c>
    </row>
    <row r="9" spans="2:9" ht="12.75">
      <c r="B9" s="328" t="s">
        <v>174</v>
      </c>
      <c r="C9" s="476">
        <v>20</v>
      </c>
      <c r="D9" s="477">
        <f t="shared" si="0"/>
        <v>0.23529411764705882</v>
      </c>
      <c r="E9" s="478">
        <v>32</v>
      </c>
      <c r="F9" s="477">
        <f t="shared" si="1"/>
        <v>0.3764705882352941</v>
      </c>
      <c r="G9" s="478">
        <v>33</v>
      </c>
      <c r="H9" s="479">
        <f t="shared" si="2"/>
        <v>0.38823529411764707</v>
      </c>
      <c r="I9" s="480">
        <f t="shared" si="3"/>
        <v>85</v>
      </c>
    </row>
    <row r="10" spans="2:9" ht="12.75">
      <c r="B10" s="328" t="s">
        <v>308</v>
      </c>
      <c r="C10" s="476">
        <v>14</v>
      </c>
      <c r="D10" s="477">
        <f t="shared" si="0"/>
        <v>0.2692307692307692</v>
      </c>
      <c r="E10" s="478">
        <v>29</v>
      </c>
      <c r="F10" s="477">
        <f t="shared" si="1"/>
        <v>0.5576923076923077</v>
      </c>
      <c r="G10" s="478">
        <v>9</v>
      </c>
      <c r="H10" s="479">
        <f t="shared" si="2"/>
        <v>0.17307692307692307</v>
      </c>
      <c r="I10" s="480">
        <f t="shared" si="3"/>
        <v>52</v>
      </c>
    </row>
    <row r="11" spans="2:9" ht="12.75">
      <c r="B11" s="328" t="s">
        <v>192</v>
      </c>
      <c r="C11" s="476">
        <v>20</v>
      </c>
      <c r="D11" s="477">
        <f t="shared" si="0"/>
        <v>0.32786885245901637</v>
      </c>
      <c r="E11" s="478">
        <v>14</v>
      </c>
      <c r="F11" s="477">
        <f t="shared" si="1"/>
        <v>0.22950819672131148</v>
      </c>
      <c r="G11" s="478">
        <v>27</v>
      </c>
      <c r="H11" s="479">
        <f t="shared" si="2"/>
        <v>0.4426229508196721</v>
      </c>
      <c r="I11" s="480">
        <f t="shared" si="3"/>
        <v>61</v>
      </c>
    </row>
    <row r="12" spans="2:9" ht="12.75">
      <c r="B12" s="328" t="s">
        <v>169</v>
      </c>
      <c r="C12" s="476">
        <v>11</v>
      </c>
      <c r="D12" s="477">
        <f t="shared" si="0"/>
        <v>0.25</v>
      </c>
      <c r="E12" s="478">
        <v>14</v>
      </c>
      <c r="F12" s="477">
        <f t="shared" si="1"/>
        <v>0.3181818181818182</v>
      </c>
      <c r="G12" s="478">
        <v>19</v>
      </c>
      <c r="H12" s="479">
        <f t="shared" si="2"/>
        <v>0.4318181818181818</v>
      </c>
      <c r="I12" s="480">
        <f t="shared" si="3"/>
        <v>44</v>
      </c>
    </row>
    <row r="13" spans="2:9" ht="12.75">
      <c r="B13" s="328" t="s">
        <v>194</v>
      </c>
      <c r="C13" s="476">
        <v>13</v>
      </c>
      <c r="D13" s="477">
        <f t="shared" si="0"/>
        <v>0.37142857142857144</v>
      </c>
      <c r="E13" s="478">
        <v>9</v>
      </c>
      <c r="F13" s="477">
        <f t="shared" si="1"/>
        <v>0.2571428571428571</v>
      </c>
      <c r="G13" s="478">
        <v>13</v>
      </c>
      <c r="H13" s="479">
        <f t="shared" si="2"/>
        <v>0.37142857142857144</v>
      </c>
      <c r="I13" s="480">
        <f t="shared" si="3"/>
        <v>35</v>
      </c>
    </row>
    <row r="14" spans="2:9" ht="12.75">
      <c r="B14" s="264" t="s">
        <v>309</v>
      </c>
      <c r="C14" s="481">
        <v>7</v>
      </c>
      <c r="D14" s="477">
        <f t="shared" si="0"/>
        <v>0.28</v>
      </c>
      <c r="E14" s="482">
        <v>5</v>
      </c>
      <c r="F14" s="477">
        <f t="shared" si="1"/>
        <v>0.2</v>
      </c>
      <c r="G14" s="482">
        <v>13</v>
      </c>
      <c r="H14" s="479">
        <f t="shared" si="2"/>
        <v>0.52</v>
      </c>
      <c r="I14" s="483">
        <f t="shared" si="3"/>
        <v>25</v>
      </c>
    </row>
    <row r="15" spans="2:9" ht="13.5" thickBot="1">
      <c r="B15" s="349" t="s">
        <v>195</v>
      </c>
      <c r="C15" s="484">
        <v>13</v>
      </c>
      <c r="D15" s="485">
        <f t="shared" si="0"/>
        <v>0.29545454545454547</v>
      </c>
      <c r="E15" s="486">
        <v>8</v>
      </c>
      <c r="F15" s="485">
        <f t="shared" si="1"/>
        <v>0.18181818181818182</v>
      </c>
      <c r="G15" s="486">
        <v>23</v>
      </c>
      <c r="H15" s="487">
        <f t="shared" si="2"/>
        <v>0.5227272727272727</v>
      </c>
      <c r="I15" s="488">
        <f t="shared" si="3"/>
        <v>44</v>
      </c>
    </row>
    <row r="16" spans="2:9" ht="13.5" thickBot="1">
      <c r="B16" s="148" t="s">
        <v>165</v>
      </c>
      <c r="C16" s="489">
        <f>SUM(C6:C15)</f>
        <v>210</v>
      </c>
      <c r="D16" s="495">
        <f t="shared" si="0"/>
        <v>0.23153252480705622</v>
      </c>
      <c r="E16" s="491">
        <f>SUM(E6:E15)</f>
        <v>306</v>
      </c>
      <c r="F16" s="495">
        <f t="shared" si="1"/>
        <v>0.33737596471885334</v>
      </c>
      <c r="G16" s="492">
        <f>SUM(G6:G15)</f>
        <v>391</v>
      </c>
      <c r="H16" s="496">
        <f t="shared" si="2"/>
        <v>0.4310915104740904</v>
      </c>
      <c r="I16" s="494">
        <f>SUM(I6:I15)</f>
        <v>907</v>
      </c>
    </row>
    <row r="19" ht="12.75">
      <c r="B19" s="7" t="s">
        <v>286</v>
      </c>
    </row>
    <row r="22" ht="15.75">
      <c r="B22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22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B3:J23"/>
  <sheetViews>
    <sheetView showGridLines="0" zoomScalePageLayoutView="0" workbookViewId="0" topLeftCell="A1">
      <selection activeCell="C8" sqref="C8:J18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14.00390625" style="0" customWidth="1"/>
    <col min="10" max="10" width="15.00390625" style="0" customWidth="1"/>
    <col min="11" max="11" width="14.421875" style="0" customWidth="1"/>
  </cols>
  <sheetData>
    <row r="3" spans="2:10" ht="18.75">
      <c r="B3" s="12" t="s">
        <v>287</v>
      </c>
      <c r="C3" s="12"/>
      <c r="D3" s="12"/>
      <c r="E3" s="12"/>
      <c r="F3" s="12"/>
      <c r="G3" s="12"/>
      <c r="H3" s="12"/>
      <c r="I3" s="12"/>
      <c r="J3" s="11"/>
    </row>
    <row r="4" spans="2:10" ht="18.75">
      <c r="B4" s="12"/>
      <c r="C4" s="12"/>
      <c r="D4" s="12"/>
      <c r="E4" s="12"/>
      <c r="F4" s="12"/>
      <c r="G4" s="12"/>
      <c r="H4" s="12"/>
      <c r="I4" s="12"/>
      <c r="J4" s="11"/>
    </row>
    <row r="5" s="30" customFormat="1" ht="15" customHeight="1" thickBot="1"/>
    <row r="6" spans="2:10" ht="15">
      <c r="B6" s="662" t="s">
        <v>27</v>
      </c>
      <c r="C6" s="670" t="s">
        <v>6</v>
      </c>
      <c r="D6" s="671"/>
      <c r="E6" s="671" t="s">
        <v>7</v>
      </c>
      <c r="F6" s="671"/>
      <c r="G6" s="672" t="s">
        <v>175</v>
      </c>
      <c r="H6" s="666" t="s">
        <v>166</v>
      </c>
      <c r="I6" s="667"/>
      <c r="J6" s="668" t="s">
        <v>4</v>
      </c>
    </row>
    <row r="7" spans="2:10" ht="15.75" thickBot="1">
      <c r="B7" s="663"/>
      <c r="C7" s="346" t="s">
        <v>102</v>
      </c>
      <c r="D7" s="347" t="s">
        <v>3</v>
      </c>
      <c r="E7" s="347" t="s">
        <v>102</v>
      </c>
      <c r="F7" s="347" t="s">
        <v>3</v>
      </c>
      <c r="G7" s="673"/>
      <c r="H7" s="347" t="s">
        <v>102</v>
      </c>
      <c r="I7" s="348" t="s">
        <v>3</v>
      </c>
      <c r="J7" s="669"/>
    </row>
    <row r="8" spans="2:10" ht="12.75">
      <c r="B8" s="310" t="s">
        <v>220</v>
      </c>
      <c r="C8" s="350">
        <v>18</v>
      </c>
      <c r="D8" s="340">
        <v>0.16071428571428573</v>
      </c>
      <c r="E8" s="351">
        <v>94</v>
      </c>
      <c r="F8" s="340">
        <v>0.8392857142857143</v>
      </c>
      <c r="G8" s="352">
        <v>112</v>
      </c>
      <c r="H8" s="351">
        <v>38</v>
      </c>
      <c r="I8" s="353">
        <v>0.25333333333333335</v>
      </c>
      <c r="J8" s="354">
        <v>150</v>
      </c>
    </row>
    <row r="9" spans="2:10" ht="12.75">
      <c r="B9" s="310" t="s">
        <v>167</v>
      </c>
      <c r="C9" s="350">
        <v>31</v>
      </c>
      <c r="D9" s="340">
        <v>0.2540983606557377</v>
      </c>
      <c r="E9" s="351">
        <v>91</v>
      </c>
      <c r="F9" s="340">
        <v>0.7459016393442623</v>
      </c>
      <c r="G9" s="352">
        <v>122</v>
      </c>
      <c r="H9" s="351">
        <v>144</v>
      </c>
      <c r="I9" s="353">
        <v>0.5413533834586466</v>
      </c>
      <c r="J9" s="354">
        <v>266</v>
      </c>
    </row>
    <row r="10" spans="2:10" ht="12.75">
      <c r="B10" s="310" t="s">
        <v>168</v>
      </c>
      <c r="C10" s="350">
        <v>9</v>
      </c>
      <c r="D10" s="340">
        <v>0.16666666666666666</v>
      </c>
      <c r="E10" s="351">
        <v>45</v>
      </c>
      <c r="F10" s="340">
        <v>0.8333333333333334</v>
      </c>
      <c r="G10" s="352">
        <v>54</v>
      </c>
      <c r="H10" s="351">
        <v>91</v>
      </c>
      <c r="I10" s="353">
        <v>0.6275862068965518</v>
      </c>
      <c r="J10" s="354">
        <v>145</v>
      </c>
    </row>
    <row r="11" spans="2:10" ht="12.75">
      <c r="B11" s="310" t="s">
        <v>174</v>
      </c>
      <c r="C11" s="350">
        <v>8</v>
      </c>
      <c r="D11" s="340">
        <v>0.17777777777777778</v>
      </c>
      <c r="E11" s="351">
        <v>37</v>
      </c>
      <c r="F11" s="340">
        <v>0.8222222222222222</v>
      </c>
      <c r="G11" s="352">
        <v>45</v>
      </c>
      <c r="H11" s="351">
        <v>40</v>
      </c>
      <c r="I11" s="353">
        <v>0.47058823529411764</v>
      </c>
      <c r="J11" s="354">
        <v>85</v>
      </c>
    </row>
    <row r="12" spans="2:10" ht="12.75">
      <c r="B12" s="310" t="s">
        <v>308</v>
      </c>
      <c r="C12" s="350">
        <v>12</v>
      </c>
      <c r="D12" s="340">
        <v>0.2926829268292683</v>
      </c>
      <c r="E12" s="351">
        <v>29</v>
      </c>
      <c r="F12" s="340">
        <v>0.7073170731707317</v>
      </c>
      <c r="G12" s="352">
        <v>41</v>
      </c>
      <c r="H12" s="351">
        <v>11</v>
      </c>
      <c r="I12" s="353">
        <v>0.21153846153846154</v>
      </c>
      <c r="J12" s="354">
        <v>52</v>
      </c>
    </row>
    <row r="13" spans="2:10" ht="12.75">
      <c r="B13" s="310" t="s">
        <v>192</v>
      </c>
      <c r="C13" s="350">
        <v>6</v>
      </c>
      <c r="D13" s="340">
        <v>0.25</v>
      </c>
      <c r="E13" s="351">
        <v>18</v>
      </c>
      <c r="F13" s="340">
        <v>0.75</v>
      </c>
      <c r="G13" s="352">
        <v>24</v>
      </c>
      <c r="H13" s="351">
        <v>37</v>
      </c>
      <c r="I13" s="353">
        <v>0.6065573770491803</v>
      </c>
      <c r="J13" s="354">
        <v>61</v>
      </c>
    </row>
    <row r="14" spans="2:10" ht="12.75">
      <c r="B14" s="310" t="s">
        <v>169</v>
      </c>
      <c r="C14" s="350">
        <v>2</v>
      </c>
      <c r="D14" s="340">
        <v>0.07142857142857142</v>
      </c>
      <c r="E14" s="351">
        <v>26</v>
      </c>
      <c r="F14" s="340">
        <v>0.9285714285714286</v>
      </c>
      <c r="G14" s="352">
        <v>28</v>
      </c>
      <c r="H14" s="351">
        <v>16</v>
      </c>
      <c r="I14" s="353">
        <v>0.36363636363636365</v>
      </c>
      <c r="J14" s="354">
        <v>44</v>
      </c>
    </row>
    <row r="15" spans="2:10" ht="12.75">
      <c r="B15" s="310" t="s">
        <v>194</v>
      </c>
      <c r="C15" s="350">
        <v>4</v>
      </c>
      <c r="D15" s="340">
        <v>0.19047619047619047</v>
      </c>
      <c r="E15" s="351">
        <v>17</v>
      </c>
      <c r="F15" s="340">
        <v>0.8095238095238095</v>
      </c>
      <c r="G15" s="352">
        <v>21</v>
      </c>
      <c r="H15" s="351">
        <v>14</v>
      </c>
      <c r="I15" s="353">
        <v>0.4</v>
      </c>
      <c r="J15" s="354">
        <v>35</v>
      </c>
    </row>
    <row r="16" spans="2:10" ht="12.75">
      <c r="B16" s="264" t="s">
        <v>309</v>
      </c>
      <c r="C16" s="355">
        <v>1</v>
      </c>
      <c r="D16" s="340">
        <v>0.07692307692307693</v>
      </c>
      <c r="E16" s="232">
        <v>12</v>
      </c>
      <c r="F16" s="340">
        <v>0.9230769230769231</v>
      </c>
      <c r="G16" s="247">
        <v>13</v>
      </c>
      <c r="H16" s="232">
        <v>12</v>
      </c>
      <c r="I16" s="353">
        <v>0.48</v>
      </c>
      <c r="J16" s="356">
        <v>25</v>
      </c>
    </row>
    <row r="17" spans="2:10" ht="13.5" thickBot="1">
      <c r="B17" s="357" t="s">
        <v>195</v>
      </c>
      <c r="C17" s="358">
        <v>2</v>
      </c>
      <c r="D17" s="359">
        <v>0.09090909090909091</v>
      </c>
      <c r="E17" s="360">
        <v>20</v>
      </c>
      <c r="F17" s="359">
        <v>0.9090909090909091</v>
      </c>
      <c r="G17" s="251">
        <v>22</v>
      </c>
      <c r="H17" s="360">
        <v>22</v>
      </c>
      <c r="I17" s="353">
        <v>0.5</v>
      </c>
      <c r="J17" s="361">
        <v>44</v>
      </c>
    </row>
    <row r="18" spans="2:10" ht="13.5" thickBot="1">
      <c r="B18" s="148" t="s">
        <v>165</v>
      </c>
      <c r="C18" s="362">
        <v>93</v>
      </c>
      <c r="D18" s="305">
        <v>0.19294605809128632</v>
      </c>
      <c r="E18" s="363">
        <v>389</v>
      </c>
      <c r="F18" s="305">
        <v>0.8070539419087137</v>
      </c>
      <c r="G18" s="363">
        <v>482</v>
      </c>
      <c r="H18" s="363">
        <v>425</v>
      </c>
      <c r="I18" s="390">
        <v>0.4685777287761852</v>
      </c>
      <c r="J18" s="364">
        <v>907</v>
      </c>
    </row>
    <row r="20" ht="12.75">
      <c r="B20" s="7" t="s">
        <v>286</v>
      </c>
    </row>
    <row r="23" ht="15.75">
      <c r="B23" s="8" t="s">
        <v>1</v>
      </c>
    </row>
  </sheetData>
  <sheetProtection/>
  <mergeCells count="6">
    <mergeCell ref="H6:I6"/>
    <mergeCell ref="J6:J7"/>
    <mergeCell ref="B6:B7"/>
    <mergeCell ref="C6:D6"/>
    <mergeCell ref="E6:F6"/>
    <mergeCell ref="G6:G7"/>
  </mergeCells>
  <hyperlinks>
    <hyperlink ref="B23" location="Contents!A1" display="Contents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B2:I26"/>
  <sheetViews>
    <sheetView showGridLines="0" zoomScalePageLayoutView="0" workbookViewId="0" topLeftCell="A1">
      <selection activeCell="B4" sqref="B4:I16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14.421875" style="0" customWidth="1"/>
    <col min="4" max="4" width="17.421875" style="0" customWidth="1"/>
    <col min="5" max="5" width="11.57421875" style="0" customWidth="1"/>
    <col min="6" max="6" width="12.421875" style="0" customWidth="1"/>
    <col min="7" max="7" width="14.57421875" style="0" customWidth="1"/>
    <col min="9" max="9" width="13.140625" style="0" bestFit="1" customWidth="1"/>
  </cols>
  <sheetData>
    <row r="2" spans="2:9" ht="18.75">
      <c r="B2" s="12" t="s">
        <v>288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>
      <c r="B4" s="674" t="s">
        <v>27</v>
      </c>
      <c r="C4" s="676" t="s">
        <v>8</v>
      </c>
      <c r="D4" s="664"/>
      <c r="E4" s="676" t="s">
        <v>26</v>
      </c>
      <c r="F4" s="664"/>
      <c r="G4" s="679" t="s">
        <v>166</v>
      </c>
      <c r="H4" s="680"/>
      <c r="I4" s="677" t="s">
        <v>4</v>
      </c>
    </row>
    <row r="5" spans="2:9" ht="15.75" thickBot="1">
      <c r="B5" s="675"/>
      <c r="C5" s="365" t="s">
        <v>102</v>
      </c>
      <c r="D5" s="347" t="s">
        <v>3</v>
      </c>
      <c r="E5" s="365" t="s">
        <v>102</v>
      </c>
      <c r="F5" s="347" t="s">
        <v>3</v>
      </c>
      <c r="G5" s="365" t="s">
        <v>102</v>
      </c>
      <c r="H5" s="347" t="s">
        <v>3</v>
      </c>
      <c r="I5" s="678"/>
    </row>
    <row r="6" spans="2:9" ht="12.75">
      <c r="B6" s="310" t="s">
        <v>220</v>
      </c>
      <c r="C6" s="366">
        <v>55</v>
      </c>
      <c r="D6" s="367">
        <f aca="true" t="shared" si="0" ref="D6:D16">C6/$I6</f>
        <v>0.36666666666666664</v>
      </c>
      <c r="E6" s="368">
        <v>92</v>
      </c>
      <c r="F6" s="367">
        <f aca="true" t="shared" si="1" ref="F6:F16">E6/$I6</f>
        <v>0.6133333333333333</v>
      </c>
      <c r="G6" s="368">
        <v>3</v>
      </c>
      <c r="H6" s="369">
        <f aca="true" t="shared" si="2" ref="H6:H16">G6/$I6</f>
        <v>0.02</v>
      </c>
      <c r="I6" s="370">
        <f aca="true" t="shared" si="3" ref="I6:I15">C6+E6+G6</f>
        <v>150</v>
      </c>
    </row>
    <row r="7" spans="2:9" ht="12.75">
      <c r="B7" s="310" t="s">
        <v>167</v>
      </c>
      <c r="C7" s="366">
        <v>98</v>
      </c>
      <c r="D7" s="367">
        <f t="shared" si="0"/>
        <v>0.3684210526315789</v>
      </c>
      <c r="E7" s="368">
        <v>155</v>
      </c>
      <c r="F7" s="367">
        <f t="shared" si="1"/>
        <v>0.5827067669172933</v>
      </c>
      <c r="G7" s="368">
        <v>13</v>
      </c>
      <c r="H7" s="369">
        <f t="shared" si="2"/>
        <v>0.04887218045112782</v>
      </c>
      <c r="I7" s="370">
        <f t="shared" si="3"/>
        <v>266</v>
      </c>
    </row>
    <row r="8" spans="2:9" ht="12.75">
      <c r="B8" s="310" t="s">
        <v>168</v>
      </c>
      <c r="C8" s="366">
        <v>54</v>
      </c>
      <c r="D8" s="367">
        <f t="shared" si="0"/>
        <v>0.3724137931034483</v>
      </c>
      <c r="E8" s="368">
        <v>73</v>
      </c>
      <c r="F8" s="367">
        <f t="shared" si="1"/>
        <v>0.503448275862069</v>
      </c>
      <c r="G8" s="368">
        <v>18</v>
      </c>
      <c r="H8" s="369">
        <f t="shared" si="2"/>
        <v>0.12413793103448276</v>
      </c>
      <c r="I8" s="370">
        <f t="shared" si="3"/>
        <v>145</v>
      </c>
    </row>
    <row r="9" spans="2:9" ht="12.75">
      <c r="B9" s="310" t="s">
        <v>174</v>
      </c>
      <c r="C9" s="366">
        <v>35</v>
      </c>
      <c r="D9" s="367">
        <f t="shared" si="0"/>
        <v>0.4117647058823529</v>
      </c>
      <c r="E9" s="368">
        <v>46</v>
      </c>
      <c r="F9" s="367">
        <f t="shared" si="1"/>
        <v>0.5411764705882353</v>
      </c>
      <c r="G9" s="368">
        <v>4</v>
      </c>
      <c r="H9" s="369">
        <f t="shared" si="2"/>
        <v>0.047058823529411764</v>
      </c>
      <c r="I9" s="370">
        <f t="shared" si="3"/>
        <v>85</v>
      </c>
    </row>
    <row r="10" spans="2:9" ht="12.75">
      <c r="B10" s="310" t="s">
        <v>308</v>
      </c>
      <c r="C10" s="366">
        <v>16</v>
      </c>
      <c r="D10" s="367">
        <f t="shared" si="0"/>
        <v>0.3076923076923077</v>
      </c>
      <c r="E10" s="368">
        <v>30</v>
      </c>
      <c r="F10" s="367">
        <f t="shared" si="1"/>
        <v>0.5769230769230769</v>
      </c>
      <c r="G10" s="368">
        <v>6</v>
      </c>
      <c r="H10" s="369">
        <f t="shared" si="2"/>
        <v>0.11538461538461539</v>
      </c>
      <c r="I10" s="370">
        <f t="shared" si="3"/>
        <v>52</v>
      </c>
    </row>
    <row r="11" spans="2:9" ht="12.75">
      <c r="B11" s="310" t="s">
        <v>192</v>
      </c>
      <c r="C11" s="366">
        <v>22</v>
      </c>
      <c r="D11" s="367">
        <f t="shared" si="0"/>
        <v>0.36065573770491804</v>
      </c>
      <c r="E11" s="368">
        <v>36</v>
      </c>
      <c r="F11" s="367">
        <f t="shared" si="1"/>
        <v>0.5901639344262295</v>
      </c>
      <c r="G11" s="368">
        <v>3</v>
      </c>
      <c r="H11" s="369">
        <f t="shared" si="2"/>
        <v>0.04918032786885246</v>
      </c>
      <c r="I11" s="370">
        <f t="shared" si="3"/>
        <v>61</v>
      </c>
    </row>
    <row r="12" spans="2:9" ht="12.75">
      <c r="B12" s="310" t="s">
        <v>169</v>
      </c>
      <c r="C12" s="366">
        <v>15</v>
      </c>
      <c r="D12" s="367">
        <f t="shared" si="0"/>
        <v>0.3409090909090909</v>
      </c>
      <c r="E12" s="368">
        <v>28</v>
      </c>
      <c r="F12" s="367">
        <f t="shared" si="1"/>
        <v>0.6363636363636364</v>
      </c>
      <c r="G12" s="368">
        <v>1</v>
      </c>
      <c r="H12" s="369">
        <f t="shared" si="2"/>
        <v>0.022727272727272728</v>
      </c>
      <c r="I12" s="370">
        <f t="shared" si="3"/>
        <v>44</v>
      </c>
    </row>
    <row r="13" spans="2:9" ht="12.75">
      <c r="B13" s="310" t="s">
        <v>194</v>
      </c>
      <c r="C13" s="366">
        <v>12</v>
      </c>
      <c r="D13" s="367">
        <f t="shared" si="0"/>
        <v>0.34285714285714286</v>
      </c>
      <c r="E13" s="368">
        <v>17</v>
      </c>
      <c r="F13" s="367">
        <f t="shared" si="1"/>
        <v>0.4857142857142857</v>
      </c>
      <c r="G13" s="368">
        <v>6</v>
      </c>
      <c r="H13" s="369">
        <f t="shared" si="2"/>
        <v>0.17142857142857143</v>
      </c>
      <c r="I13" s="370">
        <f t="shared" si="3"/>
        <v>35</v>
      </c>
    </row>
    <row r="14" spans="2:9" ht="12.75">
      <c r="B14" s="317" t="s">
        <v>309</v>
      </c>
      <c r="C14" s="371">
        <v>11</v>
      </c>
      <c r="D14" s="213">
        <f t="shared" si="0"/>
        <v>0.44</v>
      </c>
      <c r="E14" s="151">
        <v>13</v>
      </c>
      <c r="F14" s="213">
        <f t="shared" si="1"/>
        <v>0.52</v>
      </c>
      <c r="G14" s="151">
        <v>1</v>
      </c>
      <c r="H14" s="372">
        <f t="shared" si="2"/>
        <v>0.04</v>
      </c>
      <c r="I14" s="373">
        <f t="shared" si="3"/>
        <v>25</v>
      </c>
    </row>
    <row r="15" spans="2:9" ht="13.5" thickBot="1">
      <c r="B15" s="374" t="s">
        <v>195</v>
      </c>
      <c r="C15" s="375">
        <v>18</v>
      </c>
      <c r="D15" s="376">
        <f t="shared" si="0"/>
        <v>0.4090909090909091</v>
      </c>
      <c r="E15" s="377">
        <v>19</v>
      </c>
      <c r="F15" s="376">
        <f t="shared" si="1"/>
        <v>0.4318181818181818</v>
      </c>
      <c r="G15" s="377">
        <v>7</v>
      </c>
      <c r="H15" s="378">
        <f t="shared" si="2"/>
        <v>0.1590909090909091</v>
      </c>
      <c r="I15" s="379">
        <f t="shared" si="3"/>
        <v>44</v>
      </c>
    </row>
    <row r="16" spans="2:9" ht="13.5" thickBot="1">
      <c r="B16" s="149" t="s">
        <v>165</v>
      </c>
      <c r="C16" s="380">
        <f>SUM(C6:C15)</f>
        <v>336</v>
      </c>
      <c r="D16" s="376">
        <f t="shared" si="0"/>
        <v>0.37045203969129</v>
      </c>
      <c r="E16" s="150">
        <f>SUM(E6:E15)</f>
        <v>509</v>
      </c>
      <c r="F16" s="376">
        <f t="shared" si="1"/>
        <v>0.5611907386990077</v>
      </c>
      <c r="G16" s="150">
        <f>SUM(G6:G15)</f>
        <v>62</v>
      </c>
      <c r="H16" s="378">
        <f t="shared" si="2"/>
        <v>0.06835722160970231</v>
      </c>
      <c r="I16" s="381">
        <f>SUM(I6:I15)</f>
        <v>907</v>
      </c>
    </row>
    <row r="24" ht="12.75">
      <c r="B24" s="7" t="s">
        <v>286</v>
      </c>
    </row>
    <row r="26" ht="15.75">
      <c r="B26" s="8" t="s">
        <v>1</v>
      </c>
    </row>
  </sheetData>
  <sheetProtection/>
  <mergeCells count="5">
    <mergeCell ref="B4:B5"/>
    <mergeCell ref="C4:D4"/>
    <mergeCell ref="E4:F4"/>
    <mergeCell ref="I4:I5"/>
    <mergeCell ref="G4:H4"/>
  </mergeCells>
  <hyperlinks>
    <hyperlink ref="B26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B2:W20"/>
  <sheetViews>
    <sheetView showGridLines="0" zoomScalePageLayoutView="0" workbookViewId="0" topLeftCell="A1">
      <selection activeCell="C6" sqref="C6:O16"/>
    </sheetView>
  </sheetViews>
  <sheetFormatPr defaultColWidth="9.140625" defaultRowHeight="12.75"/>
  <cols>
    <col min="1" max="1" width="4.57421875" style="0" customWidth="1"/>
    <col min="2" max="2" width="20.28125" style="0" customWidth="1"/>
    <col min="3" max="14" width="7.28125" style="0" customWidth="1"/>
    <col min="15" max="16" width="8.421875" style="0" customWidth="1"/>
    <col min="17" max="17" width="4.57421875" style="0" bestFit="1" customWidth="1"/>
    <col min="18" max="18" width="5.421875" style="0" bestFit="1" customWidth="1"/>
    <col min="19" max="19" width="7.8515625" style="0" customWidth="1"/>
    <col min="20" max="20" width="7.57421875" style="0" customWidth="1"/>
    <col min="21" max="21" width="4.57421875" style="0" bestFit="1" customWidth="1"/>
    <col min="22" max="22" width="6.421875" style="0" bestFit="1" customWidth="1"/>
    <col min="23" max="23" width="8.00390625" style="0" bestFit="1" customWidth="1"/>
  </cols>
  <sheetData>
    <row r="2" spans="2:23" ht="18.75">
      <c r="B2" s="681" t="s">
        <v>289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30"/>
      <c r="Q2" s="30"/>
      <c r="R2" s="30"/>
      <c r="S2" s="30"/>
      <c r="T2" s="30"/>
      <c r="U2" s="30"/>
      <c r="V2" s="30"/>
      <c r="W2" s="30"/>
    </row>
    <row r="3" ht="13.5" thickBot="1"/>
    <row r="4" spans="2:15" ht="15.75">
      <c r="B4" s="684" t="s">
        <v>27</v>
      </c>
      <c r="C4" s="682" t="s">
        <v>171</v>
      </c>
      <c r="D4" s="682"/>
      <c r="E4" s="682" t="s">
        <v>45</v>
      </c>
      <c r="F4" s="682"/>
      <c r="G4" s="682" t="s">
        <v>155</v>
      </c>
      <c r="H4" s="682"/>
      <c r="I4" s="686" t="s">
        <v>176</v>
      </c>
      <c r="J4" s="686"/>
      <c r="K4" s="682" t="s">
        <v>46</v>
      </c>
      <c r="L4" s="682"/>
      <c r="M4" s="682" t="s">
        <v>166</v>
      </c>
      <c r="N4" s="683"/>
      <c r="O4" s="684" t="s">
        <v>4</v>
      </c>
    </row>
    <row r="5" spans="2:15" ht="16.5" thickBot="1">
      <c r="B5" s="685"/>
      <c r="C5" s="382" t="s">
        <v>102</v>
      </c>
      <c r="D5" s="382" t="s">
        <v>3</v>
      </c>
      <c r="E5" s="382" t="s">
        <v>102</v>
      </c>
      <c r="F5" s="382" t="s">
        <v>3</v>
      </c>
      <c r="G5" s="382" t="s">
        <v>102</v>
      </c>
      <c r="H5" s="382" t="s">
        <v>3</v>
      </c>
      <c r="I5" s="382" t="s">
        <v>102</v>
      </c>
      <c r="J5" s="382" t="s">
        <v>3</v>
      </c>
      <c r="K5" s="382" t="s">
        <v>102</v>
      </c>
      <c r="L5" s="382" t="s">
        <v>3</v>
      </c>
      <c r="M5" s="382" t="s">
        <v>102</v>
      </c>
      <c r="N5" s="383" t="s">
        <v>3</v>
      </c>
      <c r="O5" s="685"/>
    </row>
    <row r="6" spans="2:15" ht="12.75">
      <c r="B6" s="334" t="s">
        <v>220</v>
      </c>
      <c r="C6" s="307">
        <v>1</v>
      </c>
      <c r="D6" s="277">
        <f>C6/$O6</f>
        <v>0.006666666666666667</v>
      </c>
      <c r="E6" s="307">
        <v>5</v>
      </c>
      <c r="F6" s="277">
        <f aca="true" t="shared" si="0" ref="F6:H16">E6/$O6</f>
        <v>0.03333333333333333</v>
      </c>
      <c r="G6" s="307">
        <v>0</v>
      </c>
      <c r="H6" s="277">
        <f t="shared" si="0"/>
        <v>0</v>
      </c>
      <c r="I6" s="307">
        <v>91</v>
      </c>
      <c r="J6" s="277">
        <f aca="true" t="shared" si="1" ref="J6:J16">I6/$O6</f>
        <v>0.6066666666666667</v>
      </c>
      <c r="K6" s="307">
        <v>1</v>
      </c>
      <c r="L6" s="277">
        <f aca="true" t="shared" si="2" ref="L6:L16">K6/$O6</f>
        <v>0.006666666666666667</v>
      </c>
      <c r="M6" s="307">
        <v>52</v>
      </c>
      <c r="N6" s="384">
        <f aca="true" t="shared" si="3" ref="N6:N16">M6/$O6</f>
        <v>0.3466666666666667</v>
      </c>
      <c r="O6" s="385">
        <f>C6+E6+G6+I6+K6+M6</f>
        <v>150</v>
      </c>
    </row>
    <row r="7" spans="2:15" ht="12.75">
      <c r="B7" s="334" t="s">
        <v>167</v>
      </c>
      <c r="C7" s="307">
        <v>2</v>
      </c>
      <c r="D7" s="277">
        <f aca="true" t="shared" si="4" ref="D7:D16">C7/$O7</f>
        <v>0.007518796992481203</v>
      </c>
      <c r="E7" s="307">
        <v>3</v>
      </c>
      <c r="F7" s="277">
        <f>E7/$O7</f>
        <v>0.011278195488721804</v>
      </c>
      <c r="G7" s="307">
        <v>2</v>
      </c>
      <c r="H7" s="277">
        <f>G7/$O7</f>
        <v>0.007518796992481203</v>
      </c>
      <c r="I7" s="307">
        <v>153</v>
      </c>
      <c r="J7" s="277">
        <f t="shared" si="1"/>
        <v>0.575187969924812</v>
      </c>
      <c r="K7" s="307">
        <v>0</v>
      </c>
      <c r="L7" s="277">
        <f t="shared" si="2"/>
        <v>0</v>
      </c>
      <c r="M7" s="307">
        <v>106</v>
      </c>
      <c r="N7" s="384">
        <f t="shared" si="3"/>
        <v>0.39849624060150374</v>
      </c>
      <c r="O7" s="385">
        <f aca="true" t="shared" si="5" ref="O7:O16">C7+E7+G7+I7+K7+M7</f>
        <v>266</v>
      </c>
    </row>
    <row r="8" spans="2:15" ht="12.75">
      <c r="B8" s="334" t="s">
        <v>168</v>
      </c>
      <c r="C8" s="307">
        <v>2</v>
      </c>
      <c r="D8" s="277">
        <f t="shared" si="4"/>
        <v>0.013793103448275862</v>
      </c>
      <c r="E8" s="307">
        <v>1</v>
      </c>
      <c r="F8" s="277">
        <f t="shared" si="0"/>
        <v>0.006896551724137931</v>
      </c>
      <c r="G8" s="307">
        <v>2</v>
      </c>
      <c r="H8" s="277">
        <f t="shared" si="0"/>
        <v>0.013793103448275862</v>
      </c>
      <c r="I8" s="307">
        <v>68</v>
      </c>
      <c r="J8" s="277">
        <f t="shared" si="1"/>
        <v>0.4689655172413793</v>
      </c>
      <c r="K8" s="307">
        <v>0</v>
      </c>
      <c r="L8" s="277">
        <f t="shared" si="2"/>
        <v>0</v>
      </c>
      <c r="M8" s="307">
        <v>72</v>
      </c>
      <c r="N8" s="384">
        <f t="shared" si="3"/>
        <v>0.496551724137931</v>
      </c>
      <c r="O8" s="385">
        <f t="shared" si="5"/>
        <v>145</v>
      </c>
    </row>
    <row r="9" spans="2:15" ht="12.75">
      <c r="B9" s="334" t="s">
        <v>174</v>
      </c>
      <c r="C9" s="307">
        <v>0</v>
      </c>
      <c r="D9" s="277">
        <f t="shared" si="4"/>
        <v>0</v>
      </c>
      <c r="E9" s="307">
        <v>1</v>
      </c>
      <c r="F9" s="277">
        <f t="shared" si="0"/>
        <v>0.011764705882352941</v>
      </c>
      <c r="G9" s="307">
        <v>1</v>
      </c>
      <c r="H9" s="277">
        <f t="shared" si="0"/>
        <v>0.011764705882352941</v>
      </c>
      <c r="I9" s="307">
        <v>44</v>
      </c>
      <c r="J9" s="277">
        <f t="shared" si="1"/>
        <v>0.5176470588235295</v>
      </c>
      <c r="K9" s="307">
        <v>0</v>
      </c>
      <c r="L9" s="277">
        <f t="shared" si="2"/>
        <v>0</v>
      </c>
      <c r="M9" s="307">
        <v>39</v>
      </c>
      <c r="N9" s="384">
        <f t="shared" si="3"/>
        <v>0.4588235294117647</v>
      </c>
      <c r="O9" s="385">
        <f t="shared" si="5"/>
        <v>85</v>
      </c>
    </row>
    <row r="10" spans="2:15" ht="12.75">
      <c r="B10" s="334" t="s">
        <v>308</v>
      </c>
      <c r="C10" s="307">
        <v>2</v>
      </c>
      <c r="D10" s="277">
        <f t="shared" si="4"/>
        <v>0.038461538461538464</v>
      </c>
      <c r="E10" s="307">
        <v>1</v>
      </c>
      <c r="F10" s="277">
        <f t="shared" si="0"/>
        <v>0.019230769230769232</v>
      </c>
      <c r="G10" s="307">
        <v>0</v>
      </c>
      <c r="H10" s="277">
        <f t="shared" si="0"/>
        <v>0</v>
      </c>
      <c r="I10" s="307">
        <v>31</v>
      </c>
      <c r="J10" s="277">
        <f t="shared" si="1"/>
        <v>0.5961538461538461</v>
      </c>
      <c r="K10" s="307">
        <v>0</v>
      </c>
      <c r="L10" s="277">
        <f t="shared" si="2"/>
        <v>0</v>
      </c>
      <c r="M10" s="307">
        <v>18</v>
      </c>
      <c r="N10" s="384">
        <f t="shared" si="3"/>
        <v>0.34615384615384615</v>
      </c>
      <c r="O10" s="385">
        <f t="shared" si="5"/>
        <v>52</v>
      </c>
    </row>
    <row r="11" spans="2:15" ht="12.75">
      <c r="B11" s="334" t="s">
        <v>192</v>
      </c>
      <c r="C11" s="307">
        <v>0</v>
      </c>
      <c r="D11" s="277">
        <f t="shared" si="4"/>
        <v>0</v>
      </c>
      <c r="E11" s="307">
        <v>1</v>
      </c>
      <c r="F11" s="277">
        <f t="shared" si="0"/>
        <v>0.01639344262295082</v>
      </c>
      <c r="G11" s="307">
        <v>1</v>
      </c>
      <c r="H11" s="277">
        <f t="shared" si="0"/>
        <v>0.01639344262295082</v>
      </c>
      <c r="I11" s="307">
        <v>32</v>
      </c>
      <c r="J11" s="277">
        <f t="shared" si="1"/>
        <v>0.5245901639344263</v>
      </c>
      <c r="K11" s="307">
        <v>0</v>
      </c>
      <c r="L11" s="277">
        <f t="shared" si="2"/>
        <v>0</v>
      </c>
      <c r="M11" s="307">
        <v>27</v>
      </c>
      <c r="N11" s="384">
        <f t="shared" si="3"/>
        <v>0.4426229508196721</v>
      </c>
      <c r="O11" s="385">
        <f t="shared" si="5"/>
        <v>61</v>
      </c>
    </row>
    <row r="12" spans="2:15" ht="12.75">
      <c r="B12" s="334" t="s">
        <v>169</v>
      </c>
      <c r="C12" s="307">
        <v>0</v>
      </c>
      <c r="D12" s="277">
        <f t="shared" si="4"/>
        <v>0</v>
      </c>
      <c r="E12" s="307">
        <v>2</v>
      </c>
      <c r="F12" s="277">
        <f t="shared" si="0"/>
        <v>0.045454545454545456</v>
      </c>
      <c r="G12" s="307">
        <v>0</v>
      </c>
      <c r="H12" s="277">
        <f t="shared" si="0"/>
        <v>0</v>
      </c>
      <c r="I12" s="307">
        <v>27</v>
      </c>
      <c r="J12" s="277">
        <f t="shared" si="1"/>
        <v>0.6136363636363636</v>
      </c>
      <c r="K12" s="307">
        <v>0</v>
      </c>
      <c r="L12" s="277">
        <f t="shared" si="2"/>
        <v>0</v>
      </c>
      <c r="M12" s="307">
        <v>15</v>
      </c>
      <c r="N12" s="384">
        <f t="shared" si="3"/>
        <v>0.3409090909090909</v>
      </c>
      <c r="O12" s="385">
        <f t="shared" si="5"/>
        <v>44</v>
      </c>
    </row>
    <row r="13" spans="2:15" ht="12.75">
      <c r="B13" s="334" t="s">
        <v>194</v>
      </c>
      <c r="C13" s="307">
        <v>0</v>
      </c>
      <c r="D13" s="277">
        <f t="shared" si="4"/>
        <v>0</v>
      </c>
      <c r="E13" s="307">
        <v>0</v>
      </c>
      <c r="F13" s="277">
        <f t="shared" si="0"/>
        <v>0</v>
      </c>
      <c r="G13" s="307">
        <v>0</v>
      </c>
      <c r="H13" s="277">
        <f t="shared" si="0"/>
        <v>0</v>
      </c>
      <c r="I13" s="307">
        <v>16</v>
      </c>
      <c r="J13" s="277">
        <f t="shared" si="1"/>
        <v>0.45714285714285713</v>
      </c>
      <c r="K13" s="307">
        <v>0</v>
      </c>
      <c r="L13" s="277">
        <f t="shared" si="2"/>
        <v>0</v>
      </c>
      <c r="M13" s="307">
        <v>19</v>
      </c>
      <c r="N13" s="384">
        <f t="shared" si="3"/>
        <v>0.5428571428571428</v>
      </c>
      <c r="O13" s="385">
        <f t="shared" si="5"/>
        <v>35</v>
      </c>
    </row>
    <row r="14" spans="2:15" ht="12.75">
      <c r="B14" s="317" t="s">
        <v>309</v>
      </c>
      <c r="C14" s="143">
        <v>0</v>
      </c>
      <c r="D14" s="287">
        <f t="shared" si="4"/>
        <v>0</v>
      </c>
      <c r="E14" s="143">
        <v>0</v>
      </c>
      <c r="F14" s="287">
        <f t="shared" si="0"/>
        <v>0</v>
      </c>
      <c r="G14" s="143">
        <v>0</v>
      </c>
      <c r="H14" s="287">
        <f t="shared" si="0"/>
        <v>0</v>
      </c>
      <c r="I14" s="143">
        <v>13</v>
      </c>
      <c r="J14" s="287">
        <f t="shared" si="1"/>
        <v>0.52</v>
      </c>
      <c r="K14" s="143">
        <v>0</v>
      </c>
      <c r="L14" s="287">
        <f t="shared" si="2"/>
        <v>0</v>
      </c>
      <c r="M14" s="143">
        <v>12</v>
      </c>
      <c r="N14" s="289">
        <f t="shared" si="3"/>
        <v>0.48</v>
      </c>
      <c r="O14" s="386">
        <f t="shared" si="5"/>
        <v>25</v>
      </c>
    </row>
    <row r="15" spans="2:15" ht="13.5" thickBot="1">
      <c r="B15" s="387" t="s">
        <v>195</v>
      </c>
      <c r="C15" s="269">
        <v>0</v>
      </c>
      <c r="D15" s="290">
        <f t="shared" si="4"/>
        <v>0</v>
      </c>
      <c r="E15" s="269">
        <v>1</v>
      </c>
      <c r="F15" s="290">
        <f t="shared" si="0"/>
        <v>0.022727272727272728</v>
      </c>
      <c r="G15" s="269">
        <v>0</v>
      </c>
      <c r="H15" s="290">
        <f t="shared" si="0"/>
        <v>0</v>
      </c>
      <c r="I15" s="269">
        <v>18</v>
      </c>
      <c r="J15" s="290">
        <f t="shared" si="1"/>
        <v>0.4090909090909091</v>
      </c>
      <c r="K15" s="269">
        <v>0</v>
      </c>
      <c r="L15" s="290">
        <f t="shared" si="2"/>
        <v>0</v>
      </c>
      <c r="M15" s="269">
        <v>25</v>
      </c>
      <c r="N15" s="292">
        <f t="shared" si="3"/>
        <v>0.5681818181818182</v>
      </c>
      <c r="O15" s="388">
        <f t="shared" si="5"/>
        <v>44</v>
      </c>
    </row>
    <row r="16" spans="2:15" ht="13.5" thickBot="1">
      <c r="B16" s="149" t="s">
        <v>165</v>
      </c>
      <c r="C16" s="389">
        <f>SUM(C6:C15)</f>
        <v>7</v>
      </c>
      <c r="D16" s="290">
        <f t="shared" si="4"/>
        <v>0.007717750826901874</v>
      </c>
      <c r="E16" s="410">
        <f aca="true" t="shared" si="6" ref="E16:M16">SUM(E6:E15)</f>
        <v>15</v>
      </c>
      <c r="F16" s="290">
        <f t="shared" si="0"/>
        <v>0.016538037486218304</v>
      </c>
      <c r="G16" s="410">
        <f t="shared" si="6"/>
        <v>6</v>
      </c>
      <c r="H16" s="290">
        <f t="shared" si="0"/>
        <v>0.006615214994487321</v>
      </c>
      <c r="I16" s="410">
        <f t="shared" si="6"/>
        <v>493</v>
      </c>
      <c r="J16" s="290">
        <f t="shared" si="1"/>
        <v>0.5435501653803748</v>
      </c>
      <c r="K16" s="410">
        <f t="shared" si="6"/>
        <v>1</v>
      </c>
      <c r="L16" s="290">
        <f t="shared" si="2"/>
        <v>0.0011025358324145535</v>
      </c>
      <c r="M16" s="412">
        <f t="shared" si="6"/>
        <v>385</v>
      </c>
      <c r="N16" s="292">
        <f t="shared" si="3"/>
        <v>0.4244762954796031</v>
      </c>
      <c r="O16" s="413">
        <f t="shared" si="5"/>
        <v>907</v>
      </c>
    </row>
    <row r="18" ht="12.75">
      <c r="B18" s="7" t="s">
        <v>286</v>
      </c>
    </row>
    <row r="20" ht="15.75">
      <c r="B20" s="8" t="s">
        <v>1</v>
      </c>
    </row>
  </sheetData>
  <sheetProtection/>
  <mergeCells count="9">
    <mergeCell ref="B2:O2"/>
    <mergeCell ref="M4:N4"/>
    <mergeCell ref="O4:O5"/>
    <mergeCell ref="B4:B5"/>
    <mergeCell ref="C4:D4"/>
    <mergeCell ref="E4:F4"/>
    <mergeCell ref="G4:H4"/>
    <mergeCell ref="I4:J4"/>
    <mergeCell ref="K4:L4"/>
  </mergeCells>
  <hyperlinks>
    <hyperlink ref="B20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B2:AD22"/>
  <sheetViews>
    <sheetView showGridLines="0" tabSelected="1" zoomScalePageLayoutView="0" workbookViewId="0" topLeftCell="A1">
      <selection activeCell="C6" sqref="C6:U16"/>
    </sheetView>
  </sheetViews>
  <sheetFormatPr defaultColWidth="9.140625" defaultRowHeight="12.75"/>
  <cols>
    <col min="1" max="1" width="4.57421875" style="0" customWidth="1"/>
    <col min="2" max="2" width="14.140625" style="0" customWidth="1"/>
    <col min="3" max="3" width="8.421875" style="0" bestFit="1" customWidth="1"/>
    <col min="4" max="19" width="6.8515625" style="0" bestFit="1" customWidth="1"/>
    <col min="20" max="20" width="8.421875" style="0" bestFit="1" customWidth="1"/>
    <col min="21" max="21" width="7.421875" style="0" bestFit="1" customWidth="1"/>
    <col min="22" max="22" width="6.421875" style="0" bestFit="1" customWidth="1"/>
    <col min="23" max="23" width="4.57421875" style="0" bestFit="1" customWidth="1"/>
    <col min="24" max="24" width="7.421875" style="0" bestFit="1" customWidth="1"/>
    <col min="25" max="25" width="4.57421875" style="0" bestFit="1" customWidth="1"/>
    <col min="26" max="26" width="6.421875" style="0" bestFit="1" customWidth="1"/>
    <col min="27" max="27" width="4.57421875" style="0" bestFit="1" customWidth="1"/>
    <col min="28" max="28" width="7.421875" style="0" bestFit="1" customWidth="1"/>
    <col min="29" max="29" width="8.00390625" style="0" bestFit="1" customWidth="1"/>
  </cols>
  <sheetData>
    <row r="2" spans="2:30" ht="18.75">
      <c r="B2" s="688" t="s">
        <v>290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30"/>
      <c r="W2" s="30"/>
      <c r="X2" s="30"/>
      <c r="Y2" s="30"/>
      <c r="Z2" s="30"/>
      <c r="AA2" s="30"/>
      <c r="AB2" s="30"/>
      <c r="AC2" s="30"/>
      <c r="AD2" s="30"/>
    </row>
    <row r="3" ht="13.5" thickBot="1"/>
    <row r="4" spans="2:21" ht="15.75">
      <c r="B4" s="691" t="s">
        <v>27</v>
      </c>
      <c r="C4" s="682" t="s">
        <v>51</v>
      </c>
      <c r="D4" s="682"/>
      <c r="E4" s="682" t="s">
        <v>52</v>
      </c>
      <c r="F4" s="682"/>
      <c r="G4" s="682" t="s">
        <v>53</v>
      </c>
      <c r="H4" s="682"/>
      <c r="I4" s="682" t="s">
        <v>54</v>
      </c>
      <c r="J4" s="682"/>
      <c r="K4" s="682" t="s">
        <v>55</v>
      </c>
      <c r="L4" s="682"/>
      <c r="M4" s="682" t="s">
        <v>57</v>
      </c>
      <c r="N4" s="682"/>
      <c r="O4" s="682" t="s">
        <v>46</v>
      </c>
      <c r="P4" s="682"/>
      <c r="Q4" s="682" t="s">
        <v>160</v>
      </c>
      <c r="R4" s="682"/>
      <c r="S4" s="682" t="s">
        <v>166</v>
      </c>
      <c r="T4" s="687"/>
      <c r="U4" s="689" t="s">
        <v>4</v>
      </c>
    </row>
    <row r="5" spans="2:21" ht="16.5" thickBot="1">
      <c r="B5" s="692"/>
      <c r="C5" s="382" t="s">
        <v>102</v>
      </c>
      <c r="D5" s="382" t="s">
        <v>3</v>
      </c>
      <c r="E5" s="382" t="s">
        <v>102</v>
      </c>
      <c r="F5" s="382" t="s">
        <v>3</v>
      </c>
      <c r="G5" s="382" t="s">
        <v>102</v>
      </c>
      <c r="H5" s="382" t="s">
        <v>3</v>
      </c>
      <c r="I5" s="382" t="s">
        <v>102</v>
      </c>
      <c r="J5" s="382" t="s">
        <v>3</v>
      </c>
      <c r="K5" s="382" t="s">
        <v>102</v>
      </c>
      <c r="L5" s="382" t="s">
        <v>3</v>
      </c>
      <c r="M5" s="382" t="s">
        <v>102</v>
      </c>
      <c r="N5" s="382" t="s">
        <v>3</v>
      </c>
      <c r="O5" s="382" t="s">
        <v>102</v>
      </c>
      <c r="P5" s="382" t="s">
        <v>3</v>
      </c>
      <c r="Q5" s="382" t="s">
        <v>102</v>
      </c>
      <c r="R5" s="382" t="s">
        <v>3</v>
      </c>
      <c r="S5" s="382" t="s">
        <v>102</v>
      </c>
      <c r="T5" s="391" t="s">
        <v>3</v>
      </c>
      <c r="U5" s="690"/>
    </row>
    <row r="6" spans="2:21" ht="12.75">
      <c r="B6" s="392" t="s">
        <v>220</v>
      </c>
      <c r="C6" s="307">
        <v>1</v>
      </c>
      <c r="D6" s="340">
        <v>0.006666666666666667</v>
      </c>
      <c r="E6" s="351">
        <v>40</v>
      </c>
      <c r="F6" s="340">
        <v>0.26666666666666666</v>
      </c>
      <c r="G6" s="307">
        <v>1</v>
      </c>
      <c r="H6" s="340">
        <v>0.006666666666666667</v>
      </c>
      <c r="I6" s="307">
        <v>2</v>
      </c>
      <c r="J6" s="340">
        <v>0.013333333333333334</v>
      </c>
      <c r="K6" s="351">
        <v>8</v>
      </c>
      <c r="L6" s="340">
        <v>0.05333333333333334</v>
      </c>
      <c r="M6" s="393">
        <v>55</v>
      </c>
      <c r="N6" s="340">
        <v>0.36666666666666664</v>
      </c>
      <c r="O6" s="351">
        <v>2</v>
      </c>
      <c r="P6" s="340">
        <v>0.013333333333333334</v>
      </c>
      <c r="Q6" s="351">
        <v>35</v>
      </c>
      <c r="R6" s="340">
        <v>0.23333333333333334</v>
      </c>
      <c r="S6" s="351">
        <v>6</v>
      </c>
      <c r="T6" s="394">
        <v>0.04</v>
      </c>
      <c r="U6" s="395">
        <v>150</v>
      </c>
    </row>
    <row r="7" spans="2:21" ht="12.75">
      <c r="B7" s="392" t="s">
        <v>167</v>
      </c>
      <c r="C7" s="307">
        <v>1</v>
      </c>
      <c r="D7" s="340">
        <v>0.0037593984962406013</v>
      </c>
      <c r="E7" s="351">
        <v>70</v>
      </c>
      <c r="F7" s="340">
        <v>0.2631578947368421</v>
      </c>
      <c r="G7" s="307">
        <v>4</v>
      </c>
      <c r="H7" s="340">
        <v>0.015037593984962405</v>
      </c>
      <c r="I7" s="307">
        <v>0</v>
      </c>
      <c r="J7" s="340">
        <v>0</v>
      </c>
      <c r="K7" s="351">
        <v>14</v>
      </c>
      <c r="L7" s="340">
        <v>0.05263157894736842</v>
      </c>
      <c r="M7" s="393">
        <v>98</v>
      </c>
      <c r="N7" s="340">
        <v>0.3684210526315789</v>
      </c>
      <c r="O7" s="351">
        <v>1</v>
      </c>
      <c r="P7" s="340">
        <v>0.0037593984962406013</v>
      </c>
      <c r="Q7" s="351">
        <v>65</v>
      </c>
      <c r="R7" s="340">
        <v>0.24436090225563908</v>
      </c>
      <c r="S7" s="351">
        <v>13</v>
      </c>
      <c r="T7" s="394">
        <v>0.04887218045112782</v>
      </c>
      <c r="U7" s="395">
        <v>266</v>
      </c>
    </row>
    <row r="8" spans="2:21" ht="12.75">
      <c r="B8" s="392" t="s">
        <v>168</v>
      </c>
      <c r="C8" s="307">
        <v>1</v>
      </c>
      <c r="D8" s="340">
        <v>0.006896551724137931</v>
      </c>
      <c r="E8" s="351">
        <v>39</v>
      </c>
      <c r="F8" s="340">
        <v>0.2689655172413793</v>
      </c>
      <c r="G8" s="307">
        <v>2</v>
      </c>
      <c r="H8" s="340">
        <v>0.013793103448275862</v>
      </c>
      <c r="I8" s="307">
        <v>0</v>
      </c>
      <c r="J8" s="340">
        <v>0</v>
      </c>
      <c r="K8" s="351">
        <v>4</v>
      </c>
      <c r="L8" s="340">
        <v>0.027586206896551724</v>
      </c>
      <c r="M8" s="393">
        <v>54</v>
      </c>
      <c r="N8" s="340">
        <v>0.3724137931034483</v>
      </c>
      <c r="O8" s="351">
        <v>3</v>
      </c>
      <c r="P8" s="340">
        <v>0.020689655172413793</v>
      </c>
      <c r="Q8" s="351">
        <v>33</v>
      </c>
      <c r="R8" s="340">
        <v>0.22758620689655173</v>
      </c>
      <c r="S8" s="351">
        <v>9</v>
      </c>
      <c r="T8" s="394">
        <v>0.06206896551724138</v>
      </c>
      <c r="U8" s="395">
        <v>145</v>
      </c>
    </row>
    <row r="9" spans="2:21" ht="12.75">
      <c r="B9" s="392" t="s">
        <v>174</v>
      </c>
      <c r="C9" s="307">
        <v>1</v>
      </c>
      <c r="D9" s="340">
        <v>0.011764705882352941</v>
      </c>
      <c r="E9" s="351">
        <v>22</v>
      </c>
      <c r="F9" s="340">
        <v>0.25882352941176473</v>
      </c>
      <c r="G9" s="307">
        <v>2</v>
      </c>
      <c r="H9" s="340">
        <v>0.023529411764705882</v>
      </c>
      <c r="I9" s="307">
        <v>0</v>
      </c>
      <c r="J9" s="340">
        <v>0</v>
      </c>
      <c r="K9" s="351">
        <v>4</v>
      </c>
      <c r="L9" s="340">
        <v>0.047058823529411764</v>
      </c>
      <c r="M9" s="393">
        <v>35</v>
      </c>
      <c r="N9" s="340">
        <v>0.4117647058823529</v>
      </c>
      <c r="O9" s="351">
        <v>1</v>
      </c>
      <c r="P9" s="340">
        <v>0.011764705882352941</v>
      </c>
      <c r="Q9" s="351">
        <v>18</v>
      </c>
      <c r="R9" s="340">
        <v>0.21176470588235294</v>
      </c>
      <c r="S9" s="351">
        <v>2</v>
      </c>
      <c r="T9" s="394">
        <v>0.023529411764705882</v>
      </c>
      <c r="U9" s="395">
        <v>85</v>
      </c>
    </row>
    <row r="10" spans="2:21" ht="12.75">
      <c r="B10" s="392" t="s">
        <v>308</v>
      </c>
      <c r="C10" s="307">
        <v>0</v>
      </c>
      <c r="D10" s="340">
        <v>0</v>
      </c>
      <c r="E10" s="351">
        <v>11</v>
      </c>
      <c r="F10" s="340">
        <v>0.21153846153846154</v>
      </c>
      <c r="G10" s="307">
        <v>3</v>
      </c>
      <c r="H10" s="340">
        <v>0.057692307692307696</v>
      </c>
      <c r="I10" s="307">
        <v>2</v>
      </c>
      <c r="J10" s="340">
        <v>0.038461538461538464</v>
      </c>
      <c r="K10" s="351">
        <v>3</v>
      </c>
      <c r="L10" s="340">
        <v>0.057692307692307696</v>
      </c>
      <c r="M10" s="393">
        <v>16</v>
      </c>
      <c r="N10" s="340">
        <v>0.3076923076923077</v>
      </c>
      <c r="O10" s="351">
        <v>0</v>
      </c>
      <c r="P10" s="340">
        <v>0</v>
      </c>
      <c r="Q10" s="351">
        <v>13</v>
      </c>
      <c r="R10" s="340">
        <v>0.25</v>
      </c>
      <c r="S10" s="351">
        <v>4</v>
      </c>
      <c r="T10" s="394">
        <v>0.07692307692307693</v>
      </c>
      <c r="U10" s="395">
        <v>52</v>
      </c>
    </row>
    <row r="11" spans="2:21" ht="12.75">
      <c r="B11" s="392" t="s">
        <v>192</v>
      </c>
      <c r="C11" s="307">
        <v>0</v>
      </c>
      <c r="D11" s="340">
        <v>0</v>
      </c>
      <c r="E11" s="351">
        <v>15</v>
      </c>
      <c r="F11" s="340">
        <v>0.2459016393442623</v>
      </c>
      <c r="G11" s="307">
        <v>1</v>
      </c>
      <c r="H11" s="340">
        <v>0.01639344262295082</v>
      </c>
      <c r="I11" s="307">
        <v>0</v>
      </c>
      <c r="J11" s="340">
        <v>0</v>
      </c>
      <c r="K11" s="351">
        <v>1</v>
      </c>
      <c r="L11" s="340">
        <v>0.01639344262295082</v>
      </c>
      <c r="M11" s="393">
        <v>22</v>
      </c>
      <c r="N11" s="340">
        <v>0.36065573770491804</v>
      </c>
      <c r="O11" s="351">
        <v>1</v>
      </c>
      <c r="P11" s="340">
        <v>0.01639344262295082</v>
      </c>
      <c r="Q11" s="351">
        <v>16</v>
      </c>
      <c r="R11" s="340">
        <v>0.26229508196721313</v>
      </c>
      <c r="S11" s="351">
        <v>5</v>
      </c>
      <c r="T11" s="394">
        <v>0.08196721311475409</v>
      </c>
      <c r="U11" s="395">
        <v>61</v>
      </c>
    </row>
    <row r="12" spans="2:21" ht="12.75">
      <c r="B12" s="392" t="s">
        <v>169</v>
      </c>
      <c r="C12" s="307">
        <v>0</v>
      </c>
      <c r="D12" s="340">
        <v>0</v>
      </c>
      <c r="E12" s="351">
        <v>8</v>
      </c>
      <c r="F12" s="340">
        <v>0.18181818181818182</v>
      </c>
      <c r="G12" s="307">
        <v>0</v>
      </c>
      <c r="H12" s="340">
        <v>0</v>
      </c>
      <c r="I12" s="307">
        <v>0</v>
      </c>
      <c r="J12" s="340">
        <v>0</v>
      </c>
      <c r="K12" s="351">
        <v>3</v>
      </c>
      <c r="L12" s="340">
        <v>0.06818181818181818</v>
      </c>
      <c r="M12" s="393">
        <v>15</v>
      </c>
      <c r="N12" s="340">
        <v>0.3409090909090909</v>
      </c>
      <c r="O12" s="351">
        <v>0</v>
      </c>
      <c r="P12" s="340">
        <v>0</v>
      </c>
      <c r="Q12" s="351">
        <v>9</v>
      </c>
      <c r="R12" s="340">
        <v>0.20454545454545456</v>
      </c>
      <c r="S12" s="351">
        <v>9</v>
      </c>
      <c r="T12" s="394">
        <v>0.20454545454545456</v>
      </c>
      <c r="U12" s="395">
        <v>44</v>
      </c>
    </row>
    <row r="13" spans="2:21" ht="12.75">
      <c r="B13" s="392" t="s">
        <v>194</v>
      </c>
      <c r="C13" s="307">
        <v>0</v>
      </c>
      <c r="D13" s="340">
        <v>0</v>
      </c>
      <c r="E13" s="351">
        <v>10</v>
      </c>
      <c r="F13" s="340">
        <v>0.2857142857142857</v>
      </c>
      <c r="G13" s="307">
        <v>0</v>
      </c>
      <c r="H13" s="340">
        <v>0</v>
      </c>
      <c r="I13" s="307">
        <v>1</v>
      </c>
      <c r="J13" s="340">
        <v>0.02857142857142857</v>
      </c>
      <c r="K13" s="351">
        <v>4</v>
      </c>
      <c r="L13" s="340">
        <v>0.11428571428571428</v>
      </c>
      <c r="M13" s="393">
        <v>12</v>
      </c>
      <c r="N13" s="340">
        <v>0.34285714285714286</v>
      </c>
      <c r="O13" s="351">
        <v>1</v>
      </c>
      <c r="P13" s="340">
        <v>0.02857142857142857</v>
      </c>
      <c r="Q13" s="351">
        <v>7</v>
      </c>
      <c r="R13" s="340">
        <v>0.2</v>
      </c>
      <c r="S13" s="351">
        <v>0</v>
      </c>
      <c r="T13" s="394">
        <v>0</v>
      </c>
      <c r="U13" s="395">
        <v>35</v>
      </c>
    </row>
    <row r="14" spans="2:21" ht="12.75">
      <c r="B14" s="396" t="s">
        <v>309</v>
      </c>
      <c r="C14" s="143">
        <v>0</v>
      </c>
      <c r="D14" s="299">
        <v>0</v>
      </c>
      <c r="E14" s="232">
        <v>5</v>
      </c>
      <c r="F14" s="299">
        <v>0.2</v>
      </c>
      <c r="G14" s="143">
        <v>1</v>
      </c>
      <c r="H14" s="299">
        <v>0.04</v>
      </c>
      <c r="I14" s="143">
        <v>0</v>
      </c>
      <c r="J14" s="299">
        <v>0</v>
      </c>
      <c r="K14" s="232">
        <v>0</v>
      </c>
      <c r="L14" s="299">
        <v>0</v>
      </c>
      <c r="M14" s="740">
        <v>11</v>
      </c>
      <c r="N14" s="299">
        <v>0.44</v>
      </c>
      <c r="O14" s="232">
        <v>0</v>
      </c>
      <c r="P14" s="299">
        <v>0</v>
      </c>
      <c r="Q14" s="232">
        <v>6</v>
      </c>
      <c r="R14" s="299">
        <v>0.24</v>
      </c>
      <c r="S14" s="232">
        <v>2</v>
      </c>
      <c r="T14" s="397">
        <v>0.08</v>
      </c>
      <c r="U14" s="741">
        <v>25</v>
      </c>
    </row>
    <row r="15" spans="2:21" ht="13.5" thickBot="1">
      <c r="B15" s="398" t="s">
        <v>195</v>
      </c>
      <c r="C15" s="269">
        <v>0</v>
      </c>
      <c r="D15" s="302">
        <v>0</v>
      </c>
      <c r="E15" s="399">
        <v>13</v>
      </c>
      <c r="F15" s="302">
        <v>0.29545454545454547</v>
      </c>
      <c r="G15" s="269">
        <v>0</v>
      </c>
      <c r="H15" s="302">
        <v>0</v>
      </c>
      <c r="I15" s="269">
        <v>0</v>
      </c>
      <c r="J15" s="302">
        <v>0</v>
      </c>
      <c r="K15" s="399">
        <v>0</v>
      </c>
      <c r="L15" s="302">
        <v>0</v>
      </c>
      <c r="M15" s="400">
        <v>18</v>
      </c>
      <c r="N15" s="302">
        <v>0.4090909090909091</v>
      </c>
      <c r="O15" s="399">
        <v>1</v>
      </c>
      <c r="P15" s="302">
        <v>0.022727272727272728</v>
      </c>
      <c r="Q15" s="399">
        <v>9</v>
      </c>
      <c r="R15" s="302">
        <v>0.20454545454545456</v>
      </c>
      <c r="S15" s="399">
        <v>3</v>
      </c>
      <c r="T15" s="401">
        <v>0.06818181818181818</v>
      </c>
      <c r="U15" s="402">
        <v>44</v>
      </c>
    </row>
    <row r="16" spans="2:21" ht="13.5" thickBot="1">
      <c r="B16" s="403" t="s">
        <v>165</v>
      </c>
      <c r="C16" s="273">
        <v>4</v>
      </c>
      <c r="D16" s="305">
        <v>0.004410143329658214</v>
      </c>
      <c r="E16" s="410">
        <v>233</v>
      </c>
      <c r="F16" s="302">
        <v>0.25689084895259096</v>
      </c>
      <c r="G16" s="273">
        <v>14</v>
      </c>
      <c r="H16" s="302">
        <v>0.015435501653803748</v>
      </c>
      <c r="I16" s="273">
        <v>5</v>
      </c>
      <c r="J16" s="302">
        <v>0.005512679162072767</v>
      </c>
      <c r="K16" s="410">
        <v>41</v>
      </c>
      <c r="L16" s="302">
        <v>0.04520396912899669</v>
      </c>
      <c r="M16" s="412">
        <v>336</v>
      </c>
      <c r="N16" s="302">
        <v>0.37045203969129</v>
      </c>
      <c r="O16" s="410">
        <v>10</v>
      </c>
      <c r="P16" s="302">
        <v>0.011025358324145534</v>
      </c>
      <c r="Q16" s="410">
        <v>211</v>
      </c>
      <c r="R16" s="302">
        <v>0.2326350606394708</v>
      </c>
      <c r="S16" s="410">
        <v>53</v>
      </c>
      <c r="T16" s="401">
        <v>0.05843439911797133</v>
      </c>
      <c r="U16" s="414">
        <v>907</v>
      </c>
    </row>
    <row r="19" ht="12.75">
      <c r="B19" s="7" t="s">
        <v>286</v>
      </c>
    </row>
    <row r="22" ht="15.75">
      <c r="B22" s="8" t="s">
        <v>1</v>
      </c>
    </row>
  </sheetData>
  <sheetProtection/>
  <mergeCells count="12">
    <mergeCell ref="G4:H4"/>
    <mergeCell ref="I4:J4"/>
    <mergeCell ref="K4:L4"/>
    <mergeCell ref="M4:N4"/>
    <mergeCell ref="O4:P4"/>
    <mergeCell ref="Q4:R4"/>
    <mergeCell ref="S4:T4"/>
    <mergeCell ref="B2:U2"/>
    <mergeCell ref="U4:U5"/>
    <mergeCell ref="B4:B5"/>
    <mergeCell ref="C4:D4"/>
    <mergeCell ref="E4:F4"/>
  </mergeCells>
  <hyperlinks>
    <hyperlink ref="B22" location="Contents!A1" display="Contents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AC22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24" width="7.57421875" style="0" customWidth="1"/>
    <col min="25" max="25" width="10.8515625" style="0" customWidth="1"/>
    <col min="29" max="29" width="8.00390625" style="0" bestFit="1" customWidth="1"/>
  </cols>
  <sheetData>
    <row r="2" spans="2:29" ht="18.75">
      <c r="B2" s="688" t="s">
        <v>291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30"/>
      <c r="AA2" s="30"/>
      <c r="AB2" s="30"/>
      <c r="AC2" s="30"/>
    </row>
    <row r="3" ht="13.5" thickBot="1"/>
    <row r="4" spans="2:25" ht="15.75">
      <c r="B4" s="696" t="s">
        <v>27</v>
      </c>
      <c r="C4" s="693" t="s">
        <v>109</v>
      </c>
      <c r="D4" s="693"/>
      <c r="E4" s="693" t="s">
        <v>70</v>
      </c>
      <c r="F4" s="693"/>
      <c r="G4" s="693" t="s">
        <v>36</v>
      </c>
      <c r="H4" s="693"/>
      <c r="I4" s="693" t="s">
        <v>37</v>
      </c>
      <c r="J4" s="693"/>
      <c r="K4" s="693" t="s">
        <v>38</v>
      </c>
      <c r="L4" s="693"/>
      <c r="M4" s="693" t="s">
        <v>39</v>
      </c>
      <c r="N4" s="693"/>
      <c r="O4" s="693" t="s">
        <v>40</v>
      </c>
      <c r="P4" s="693"/>
      <c r="Q4" s="693" t="s">
        <v>41</v>
      </c>
      <c r="R4" s="693"/>
      <c r="S4" s="693" t="s">
        <v>42</v>
      </c>
      <c r="T4" s="693"/>
      <c r="U4" s="682" t="s">
        <v>173</v>
      </c>
      <c r="V4" s="682"/>
      <c r="W4" s="682" t="s">
        <v>166</v>
      </c>
      <c r="X4" s="683"/>
      <c r="Y4" s="694" t="s">
        <v>4</v>
      </c>
    </row>
    <row r="5" spans="2:25" ht="16.5" thickBot="1">
      <c r="B5" s="697"/>
      <c r="C5" s="382" t="s">
        <v>102</v>
      </c>
      <c r="D5" s="382" t="s">
        <v>3</v>
      </c>
      <c r="E5" s="382" t="s">
        <v>102</v>
      </c>
      <c r="F5" s="382" t="s">
        <v>3</v>
      </c>
      <c r="G5" s="382" t="s">
        <v>102</v>
      </c>
      <c r="H5" s="382" t="s">
        <v>3</v>
      </c>
      <c r="I5" s="382" t="s">
        <v>102</v>
      </c>
      <c r="J5" s="382" t="s">
        <v>3</v>
      </c>
      <c r="K5" s="382" t="s">
        <v>102</v>
      </c>
      <c r="L5" s="382" t="s">
        <v>3</v>
      </c>
      <c r="M5" s="382" t="s">
        <v>102</v>
      </c>
      <c r="N5" s="382" t="s">
        <v>3</v>
      </c>
      <c r="O5" s="382" t="s">
        <v>102</v>
      </c>
      <c r="P5" s="382" t="s">
        <v>3</v>
      </c>
      <c r="Q5" s="382" t="s">
        <v>102</v>
      </c>
      <c r="R5" s="382" t="s">
        <v>3</v>
      </c>
      <c r="S5" s="382" t="s">
        <v>102</v>
      </c>
      <c r="T5" s="382" t="s">
        <v>3</v>
      </c>
      <c r="U5" s="382" t="s">
        <v>102</v>
      </c>
      <c r="V5" s="382" t="s">
        <v>3</v>
      </c>
      <c r="W5" s="382" t="s">
        <v>102</v>
      </c>
      <c r="X5" s="383" t="s">
        <v>3</v>
      </c>
      <c r="Y5" s="695"/>
    </row>
    <row r="6" spans="2:25" ht="12.75">
      <c r="B6" s="334" t="s">
        <v>220</v>
      </c>
      <c r="C6" s="351">
        <v>53</v>
      </c>
      <c r="D6" s="340">
        <v>0.35333333333333333</v>
      </c>
      <c r="E6" s="351">
        <v>11</v>
      </c>
      <c r="F6" s="340">
        <v>0.07333333333333333</v>
      </c>
      <c r="G6" s="351">
        <v>6</v>
      </c>
      <c r="H6" s="340">
        <v>0.04</v>
      </c>
      <c r="I6" s="351">
        <v>10</v>
      </c>
      <c r="J6" s="340">
        <v>0.06666666666666667</v>
      </c>
      <c r="K6" s="351">
        <v>5</v>
      </c>
      <c r="L6" s="340">
        <v>0.03333333333333333</v>
      </c>
      <c r="M6" s="351">
        <v>55</v>
      </c>
      <c r="N6" s="340">
        <v>0.36666666666666664</v>
      </c>
      <c r="O6" s="351">
        <v>4</v>
      </c>
      <c r="P6" s="340">
        <v>0.02666666666666667</v>
      </c>
      <c r="Q6" s="351">
        <v>1</v>
      </c>
      <c r="R6" s="340">
        <v>0.006666666666666667</v>
      </c>
      <c r="S6" s="351">
        <v>0</v>
      </c>
      <c r="T6" s="340">
        <v>0</v>
      </c>
      <c r="U6" s="352">
        <v>0</v>
      </c>
      <c r="V6" s="340">
        <v>0</v>
      </c>
      <c r="W6" s="352">
        <v>5</v>
      </c>
      <c r="X6" s="353">
        <v>0.03333333333333333</v>
      </c>
      <c r="Y6" s="404">
        <v>150</v>
      </c>
    </row>
    <row r="7" spans="2:25" ht="12.75">
      <c r="B7" s="334" t="s">
        <v>167</v>
      </c>
      <c r="C7" s="351">
        <v>43</v>
      </c>
      <c r="D7" s="340">
        <v>0.16165413533834586</v>
      </c>
      <c r="E7" s="351">
        <v>25</v>
      </c>
      <c r="F7" s="340">
        <v>0.09398496240601503</v>
      </c>
      <c r="G7" s="351">
        <v>28</v>
      </c>
      <c r="H7" s="340">
        <v>0.10526315789473684</v>
      </c>
      <c r="I7" s="351">
        <v>27</v>
      </c>
      <c r="J7" s="340">
        <v>0.10150375939849623</v>
      </c>
      <c r="K7" s="351">
        <v>11</v>
      </c>
      <c r="L7" s="340">
        <v>0.041353383458646614</v>
      </c>
      <c r="M7" s="351">
        <v>98</v>
      </c>
      <c r="N7" s="340">
        <v>0.3684210526315789</v>
      </c>
      <c r="O7" s="351">
        <v>10</v>
      </c>
      <c r="P7" s="340">
        <v>0.03759398496240601</v>
      </c>
      <c r="Q7" s="351">
        <v>3</v>
      </c>
      <c r="R7" s="340">
        <v>0.011278195488721804</v>
      </c>
      <c r="S7" s="351">
        <v>1</v>
      </c>
      <c r="T7" s="340">
        <v>0.0037593984962406013</v>
      </c>
      <c r="U7" s="352">
        <v>0</v>
      </c>
      <c r="V7" s="340">
        <v>0</v>
      </c>
      <c r="W7" s="352">
        <v>20</v>
      </c>
      <c r="X7" s="353">
        <v>0.07518796992481203</v>
      </c>
      <c r="Y7" s="404">
        <v>266</v>
      </c>
    </row>
    <row r="8" spans="2:25" ht="12.75">
      <c r="B8" s="334" t="s">
        <v>168</v>
      </c>
      <c r="C8" s="351">
        <v>5</v>
      </c>
      <c r="D8" s="340">
        <v>0.034482758620689655</v>
      </c>
      <c r="E8" s="351">
        <v>13</v>
      </c>
      <c r="F8" s="340">
        <v>0.0896551724137931</v>
      </c>
      <c r="G8" s="351">
        <v>17</v>
      </c>
      <c r="H8" s="340">
        <v>0.11724137931034483</v>
      </c>
      <c r="I8" s="351">
        <v>12</v>
      </c>
      <c r="J8" s="340">
        <v>0.08275862068965517</v>
      </c>
      <c r="K8" s="351">
        <v>13</v>
      </c>
      <c r="L8" s="340">
        <v>0.0896551724137931</v>
      </c>
      <c r="M8" s="351">
        <v>54</v>
      </c>
      <c r="N8" s="340">
        <v>0.3724137931034483</v>
      </c>
      <c r="O8" s="351">
        <v>5</v>
      </c>
      <c r="P8" s="340">
        <v>0.034482758620689655</v>
      </c>
      <c r="Q8" s="351">
        <v>2</v>
      </c>
      <c r="R8" s="340">
        <v>0.013793103448275862</v>
      </c>
      <c r="S8" s="351">
        <v>0</v>
      </c>
      <c r="T8" s="340">
        <v>0</v>
      </c>
      <c r="U8" s="352">
        <v>0</v>
      </c>
      <c r="V8" s="340">
        <v>0</v>
      </c>
      <c r="W8" s="352">
        <v>24</v>
      </c>
      <c r="X8" s="353">
        <v>0.16551724137931034</v>
      </c>
      <c r="Y8" s="404">
        <v>145</v>
      </c>
    </row>
    <row r="9" spans="2:25" ht="12.75">
      <c r="B9" s="334" t="s">
        <v>174</v>
      </c>
      <c r="C9" s="351">
        <v>0</v>
      </c>
      <c r="D9" s="340">
        <v>0</v>
      </c>
      <c r="E9" s="351">
        <v>4</v>
      </c>
      <c r="F9" s="340">
        <v>0.047058823529411764</v>
      </c>
      <c r="G9" s="351">
        <v>1</v>
      </c>
      <c r="H9" s="340">
        <v>0.011764705882352941</v>
      </c>
      <c r="I9" s="351">
        <v>9</v>
      </c>
      <c r="J9" s="340">
        <v>0.10588235294117647</v>
      </c>
      <c r="K9" s="351">
        <v>10</v>
      </c>
      <c r="L9" s="340">
        <v>0.11764705882352941</v>
      </c>
      <c r="M9" s="351">
        <v>35</v>
      </c>
      <c r="N9" s="340">
        <v>0.4117647058823529</v>
      </c>
      <c r="O9" s="351">
        <v>12</v>
      </c>
      <c r="P9" s="340">
        <v>0.1411764705882353</v>
      </c>
      <c r="Q9" s="351">
        <v>1</v>
      </c>
      <c r="R9" s="340">
        <v>0.011764705882352941</v>
      </c>
      <c r="S9" s="351">
        <v>0</v>
      </c>
      <c r="T9" s="340">
        <v>0</v>
      </c>
      <c r="U9" s="352">
        <v>1</v>
      </c>
      <c r="V9" s="340">
        <v>0.011764705882352941</v>
      </c>
      <c r="W9" s="352">
        <v>12</v>
      </c>
      <c r="X9" s="353">
        <v>0.1411764705882353</v>
      </c>
      <c r="Y9" s="404">
        <v>85</v>
      </c>
    </row>
    <row r="10" spans="2:25" ht="12.75">
      <c r="B10" s="334" t="s">
        <v>308</v>
      </c>
      <c r="C10" s="351">
        <v>0</v>
      </c>
      <c r="D10" s="340">
        <v>0</v>
      </c>
      <c r="E10" s="351">
        <v>0</v>
      </c>
      <c r="F10" s="340">
        <v>0</v>
      </c>
      <c r="G10" s="351">
        <v>12</v>
      </c>
      <c r="H10" s="340">
        <v>0.23076923076923078</v>
      </c>
      <c r="I10" s="351">
        <v>6</v>
      </c>
      <c r="J10" s="340">
        <v>0.11538461538461539</v>
      </c>
      <c r="K10" s="351">
        <v>4</v>
      </c>
      <c r="L10" s="340">
        <v>0.07692307692307693</v>
      </c>
      <c r="M10" s="351">
        <v>16</v>
      </c>
      <c r="N10" s="340">
        <v>0.3076923076923077</v>
      </c>
      <c r="O10" s="351">
        <v>2</v>
      </c>
      <c r="P10" s="340">
        <v>0.038461538461538464</v>
      </c>
      <c r="Q10" s="351">
        <v>2</v>
      </c>
      <c r="R10" s="340">
        <v>0.038461538461538464</v>
      </c>
      <c r="S10" s="351">
        <v>0</v>
      </c>
      <c r="T10" s="340">
        <v>0</v>
      </c>
      <c r="U10" s="352">
        <v>0</v>
      </c>
      <c r="V10" s="340">
        <v>0</v>
      </c>
      <c r="W10" s="352">
        <v>10</v>
      </c>
      <c r="X10" s="353">
        <v>0.19230769230769232</v>
      </c>
      <c r="Y10" s="404">
        <v>52</v>
      </c>
    </row>
    <row r="11" spans="2:25" ht="12.75">
      <c r="B11" s="334" t="s">
        <v>192</v>
      </c>
      <c r="C11" s="351">
        <v>0</v>
      </c>
      <c r="D11" s="340">
        <v>0</v>
      </c>
      <c r="E11" s="351">
        <v>2</v>
      </c>
      <c r="F11" s="340">
        <v>0.03278688524590164</v>
      </c>
      <c r="G11" s="351">
        <v>6</v>
      </c>
      <c r="H11" s="340">
        <v>0.09836065573770492</v>
      </c>
      <c r="I11" s="351">
        <v>12</v>
      </c>
      <c r="J11" s="340">
        <v>0.19672131147540983</v>
      </c>
      <c r="K11" s="351">
        <v>2</v>
      </c>
      <c r="L11" s="340">
        <v>0.03278688524590164</v>
      </c>
      <c r="M11" s="351">
        <v>22</v>
      </c>
      <c r="N11" s="340">
        <v>0.36065573770491804</v>
      </c>
      <c r="O11" s="351">
        <v>4</v>
      </c>
      <c r="P11" s="340">
        <v>0.06557377049180328</v>
      </c>
      <c r="Q11" s="351">
        <v>3</v>
      </c>
      <c r="R11" s="340">
        <v>0.04918032786885246</v>
      </c>
      <c r="S11" s="351">
        <v>1</v>
      </c>
      <c r="T11" s="340">
        <v>0.01639344262295082</v>
      </c>
      <c r="U11" s="352">
        <v>0</v>
      </c>
      <c r="V11" s="340">
        <v>0</v>
      </c>
      <c r="W11" s="352">
        <v>9</v>
      </c>
      <c r="X11" s="353">
        <v>0.14754098360655737</v>
      </c>
      <c r="Y11" s="404">
        <v>61</v>
      </c>
    </row>
    <row r="12" spans="2:25" ht="12.75">
      <c r="B12" s="334" t="s">
        <v>169</v>
      </c>
      <c r="C12" s="351">
        <v>0</v>
      </c>
      <c r="D12" s="340">
        <v>0</v>
      </c>
      <c r="E12" s="351">
        <v>0</v>
      </c>
      <c r="F12" s="340">
        <v>0</v>
      </c>
      <c r="G12" s="351">
        <v>1</v>
      </c>
      <c r="H12" s="340">
        <v>0.022727272727272728</v>
      </c>
      <c r="I12" s="351">
        <v>8</v>
      </c>
      <c r="J12" s="340">
        <v>0.18181818181818182</v>
      </c>
      <c r="K12" s="351">
        <v>5</v>
      </c>
      <c r="L12" s="340">
        <v>0.11363636363636363</v>
      </c>
      <c r="M12" s="351">
        <v>15</v>
      </c>
      <c r="N12" s="340">
        <v>0.3409090909090909</v>
      </c>
      <c r="O12" s="351">
        <v>2</v>
      </c>
      <c r="P12" s="340">
        <v>0.045454545454545456</v>
      </c>
      <c r="Q12" s="351">
        <v>2</v>
      </c>
      <c r="R12" s="340">
        <v>0.045454545454545456</v>
      </c>
      <c r="S12" s="351">
        <v>1</v>
      </c>
      <c r="T12" s="340">
        <v>0.022727272727272728</v>
      </c>
      <c r="U12" s="352">
        <v>0</v>
      </c>
      <c r="V12" s="340">
        <v>0</v>
      </c>
      <c r="W12" s="352">
        <v>10</v>
      </c>
      <c r="X12" s="353">
        <v>0.22727272727272727</v>
      </c>
      <c r="Y12" s="404">
        <v>44</v>
      </c>
    </row>
    <row r="13" spans="2:25" ht="12.75">
      <c r="B13" s="334" t="s">
        <v>194</v>
      </c>
      <c r="C13" s="351">
        <v>0</v>
      </c>
      <c r="D13" s="340">
        <v>0</v>
      </c>
      <c r="E13" s="351">
        <v>0</v>
      </c>
      <c r="F13" s="340">
        <v>0</v>
      </c>
      <c r="G13" s="351">
        <v>1</v>
      </c>
      <c r="H13" s="340">
        <v>0.02857142857142857</v>
      </c>
      <c r="I13" s="351">
        <v>6</v>
      </c>
      <c r="J13" s="340">
        <v>0.17142857142857143</v>
      </c>
      <c r="K13" s="351">
        <v>5</v>
      </c>
      <c r="L13" s="340">
        <v>0.14285714285714285</v>
      </c>
      <c r="M13" s="351">
        <v>12</v>
      </c>
      <c r="N13" s="340">
        <v>0.34285714285714286</v>
      </c>
      <c r="O13" s="351">
        <v>3</v>
      </c>
      <c r="P13" s="340">
        <v>0.08571428571428572</v>
      </c>
      <c r="Q13" s="351">
        <v>0</v>
      </c>
      <c r="R13" s="340">
        <v>0</v>
      </c>
      <c r="S13" s="351">
        <v>1</v>
      </c>
      <c r="T13" s="340">
        <v>0.02857142857142857</v>
      </c>
      <c r="U13" s="352">
        <v>0</v>
      </c>
      <c r="V13" s="340">
        <v>0</v>
      </c>
      <c r="W13" s="352">
        <v>7</v>
      </c>
      <c r="X13" s="353">
        <v>0.2</v>
      </c>
      <c r="Y13" s="404">
        <v>35</v>
      </c>
    </row>
    <row r="14" spans="2:25" ht="12.75">
      <c r="B14" s="317" t="s">
        <v>309</v>
      </c>
      <c r="C14" s="232">
        <v>0</v>
      </c>
      <c r="D14" s="299">
        <v>0</v>
      </c>
      <c r="E14" s="232">
        <v>0</v>
      </c>
      <c r="F14" s="299">
        <v>0</v>
      </c>
      <c r="G14" s="232">
        <v>0</v>
      </c>
      <c r="H14" s="299">
        <v>0</v>
      </c>
      <c r="I14" s="232">
        <v>2</v>
      </c>
      <c r="J14" s="299">
        <v>0.08</v>
      </c>
      <c r="K14" s="232">
        <v>2</v>
      </c>
      <c r="L14" s="299">
        <v>0.08</v>
      </c>
      <c r="M14" s="232">
        <v>11</v>
      </c>
      <c r="N14" s="299">
        <v>0.44</v>
      </c>
      <c r="O14" s="232">
        <v>4</v>
      </c>
      <c r="P14" s="299">
        <v>0.16</v>
      </c>
      <c r="Q14" s="232">
        <v>1</v>
      </c>
      <c r="R14" s="299">
        <v>0.04</v>
      </c>
      <c r="S14" s="232">
        <v>0</v>
      </c>
      <c r="T14" s="299">
        <v>0</v>
      </c>
      <c r="U14" s="247">
        <v>0</v>
      </c>
      <c r="V14" s="299">
        <v>0</v>
      </c>
      <c r="W14" s="247">
        <v>5</v>
      </c>
      <c r="X14" s="405">
        <v>0.2</v>
      </c>
      <c r="Y14" s="406">
        <v>25</v>
      </c>
    </row>
    <row r="15" spans="2:25" ht="13.5" thickBot="1">
      <c r="B15" s="387" t="s">
        <v>195</v>
      </c>
      <c r="C15" s="399">
        <v>0</v>
      </c>
      <c r="D15" s="302">
        <v>0</v>
      </c>
      <c r="E15" s="399">
        <v>0</v>
      </c>
      <c r="F15" s="302">
        <v>0</v>
      </c>
      <c r="G15" s="399">
        <v>1</v>
      </c>
      <c r="H15" s="302">
        <v>0.022727272727272728</v>
      </c>
      <c r="I15" s="399">
        <v>4</v>
      </c>
      <c r="J15" s="302">
        <v>0.09090909090909091</v>
      </c>
      <c r="K15" s="399">
        <v>3</v>
      </c>
      <c r="L15" s="302">
        <v>0.06818181818181818</v>
      </c>
      <c r="M15" s="399">
        <v>18</v>
      </c>
      <c r="N15" s="302">
        <v>0.4090909090909091</v>
      </c>
      <c r="O15" s="399">
        <v>9</v>
      </c>
      <c r="P15" s="302">
        <v>0.20454545454545456</v>
      </c>
      <c r="Q15" s="399">
        <v>0</v>
      </c>
      <c r="R15" s="302">
        <v>0</v>
      </c>
      <c r="S15" s="399">
        <v>0</v>
      </c>
      <c r="T15" s="302">
        <v>0</v>
      </c>
      <c r="U15" s="399">
        <v>0</v>
      </c>
      <c r="V15" s="302">
        <v>0</v>
      </c>
      <c r="W15" s="407">
        <v>9</v>
      </c>
      <c r="X15" s="408">
        <v>0.20454545454545456</v>
      </c>
      <c r="Y15" s="409">
        <v>44</v>
      </c>
    </row>
    <row r="16" spans="2:25" ht="13.5" thickBot="1">
      <c r="B16" s="149" t="s">
        <v>165</v>
      </c>
      <c r="C16" s="410">
        <v>101</v>
      </c>
      <c r="D16" s="302">
        <v>0.1113561190738699</v>
      </c>
      <c r="E16" s="410">
        <v>55</v>
      </c>
      <c r="F16" s="302">
        <v>0.06063947078280044</v>
      </c>
      <c r="G16" s="410">
        <v>73</v>
      </c>
      <c r="H16" s="302">
        <v>0.0804851157662624</v>
      </c>
      <c r="I16" s="410">
        <v>96</v>
      </c>
      <c r="J16" s="302">
        <v>0.10584343991179714</v>
      </c>
      <c r="K16" s="410">
        <v>60</v>
      </c>
      <c r="L16" s="302">
        <v>0.06615214994487321</v>
      </c>
      <c r="M16" s="410">
        <v>336</v>
      </c>
      <c r="N16" s="302">
        <v>0.37045203969129</v>
      </c>
      <c r="O16" s="410">
        <v>55</v>
      </c>
      <c r="P16" s="302">
        <v>0.06063947078280044</v>
      </c>
      <c r="Q16" s="410">
        <v>15</v>
      </c>
      <c r="R16" s="302">
        <v>0.016538037486218304</v>
      </c>
      <c r="S16" s="410">
        <v>4</v>
      </c>
      <c r="T16" s="302">
        <v>0.004410143329658214</v>
      </c>
      <c r="U16" s="410">
        <v>1</v>
      </c>
      <c r="V16" s="302">
        <v>0.0011025358324145535</v>
      </c>
      <c r="W16" s="497">
        <v>111</v>
      </c>
      <c r="X16" s="408">
        <v>0.12238147739801543</v>
      </c>
      <c r="Y16" s="411">
        <v>907</v>
      </c>
    </row>
    <row r="17" ht="12.75">
      <c r="T17" s="32"/>
    </row>
    <row r="18" ht="12.75">
      <c r="B18" s="7" t="s">
        <v>286</v>
      </c>
    </row>
    <row r="22" ht="15.75">
      <c r="B22" s="8" t="s">
        <v>1</v>
      </c>
    </row>
  </sheetData>
  <sheetProtection/>
  <mergeCells count="14">
    <mergeCell ref="Y4:Y5"/>
    <mergeCell ref="B4:B5"/>
    <mergeCell ref="C4:D4"/>
    <mergeCell ref="E4:F4"/>
    <mergeCell ref="G4:H4"/>
    <mergeCell ref="I4:J4"/>
    <mergeCell ref="K4:L4"/>
    <mergeCell ref="M4:N4"/>
    <mergeCell ref="B2:Y2"/>
    <mergeCell ref="O4:P4"/>
    <mergeCell ref="Q4:R4"/>
    <mergeCell ref="S4:T4"/>
    <mergeCell ref="U4:V4"/>
    <mergeCell ref="W4:X4"/>
  </mergeCells>
  <hyperlinks>
    <hyperlink ref="B22" location="Contents!A1" display="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M37"/>
  <sheetViews>
    <sheetView showGridLines="0" zoomScalePageLayoutView="0" workbookViewId="0" topLeftCell="A1">
      <selection activeCell="H35" sqref="H35"/>
    </sheetView>
  </sheetViews>
  <sheetFormatPr defaultColWidth="23.28125" defaultRowHeight="12.75"/>
  <cols>
    <col min="1" max="27" width="17.28125" style="0" customWidth="1"/>
  </cols>
  <sheetData>
    <row r="2" spans="2:39" ht="18">
      <c r="B2" s="521" t="s">
        <v>233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39"/>
      <c r="AG2" s="30"/>
      <c r="AH2" s="30"/>
      <c r="AI2" s="30"/>
      <c r="AJ2" s="30"/>
      <c r="AK2" s="30"/>
      <c r="AL2" s="30"/>
      <c r="AM2" s="30"/>
    </row>
    <row r="4" spans="2:21" ht="15">
      <c r="B4" s="528" t="s">
        <v>115</v>
      </c>
      <c r="C4" s="535" t="s">
        <v>153</v>
      </c>
      <c r="D4" s="536"/>
      <c r="E4" s="522" t="s">
        <v>154</v>
      </c>
      <c r="F4" s="522"/>
      <c r="G4" s="537" t="s">
        <v>45</v>
      </c>
      <c r="H4" s="530"/>
      <c r="I4" s="522" t="s">
        <v>155</v>
      </c>
      <c r="J4" s="522"/>
      <c r="K4" s="522" t="s">
        <v>156</v>
      </c>
      <c r="L4" s="522"/>
      <c r="M4" s="522" t="s">
        <v>157</v>
      </c>
      <c r="N4" s="522"/>
      <c r="O4" s="522" t="s">
        <v>47</v>
      </c>
      <c r="P4" s="522"/>
      <c r="Q4" s="537" t="s">
        <v>46</v>
      </c>
      <c r="R4" s="530"/>
      <c r="S4" s="522" t="s">
        <v>106</v>
      </c>
      <c r="T4" s="522"/>
      <c r="U4" s="532" t="s">
        <v>4</v>
      </c>
    </row>
    <row r="5" spans="2:21" ht="15">
      <c r="B5" s="534"/>
      <c r="C5" s="87" t="s">
        <v>102</v>
      </c>
      <c r="D5" s="91" t="s">
        <v>3</v>
      </c>
      <c r="E5" s="87" t="s">
        <v>102</v>
      </c>
      <c r="F5" s="87" t="s">
        <v>3</v>
      </c>
      <c r="G5" s="87" t="s">
        <v>102</v>
      </c>
      <c r="H5" s="92" t="s">
        <v>3</v>
      </c>
      <c r="I5" s="87" t="s">
        <v>102</v>
      </c>
      <c r="J5" s="87" t="s">
        <v>3</v>
      </c>
      <c r="K5" s="87" t="s">
        <v>102</v>
      </c>
      <c r="L5" s="87" t="s">
        <v>3</v>
      </c>
      <c r="M5" s="87" t="s">
        <v>102</v>
      </c>
      <c r="N5" s="87" t="s">
        <v>3</v>
      </c>
      <c r="O5" s="87" t="s">
        <v>102</v>
      </c>
      <c r="P5" s="87" t="s">
        <v>3</v>
      </c>
      <c r="Q5" s="87" t="s">
        <v>102</v>
      </c>
      <c r="R5" s="87" t="s">
        <v>3</v>
      </c>
      <c r="S5" s="87" t="s">
        <v>102</v>
      </c>
      <c r="T5" s="87" t="s">
        <v>3</v>
      </c>
      <c r="U5" s="533"/>
    </row>
    <row r="6" spans="2:21" ht="12.75">
      <c r="B6" s="97" t="s">
        <v>184</v>
      </c>
      <c r="C6" s="96"/>
      <c r="D6" s="146">
        <f>C6/U6</f>
        <v>0</v>
      </c>
      <c r="E6" s="96"/>
      <c r="F6" s="146">
        <f>E6/U6</f>
        <v>0</v>
      </c>
      <c r="G6" s="96">
        <v>1</v>
      </c>
      <c r="H6" s="146">
        <f>G6/U6</f>
        <v>0.058823529411764705</v>
      </c>
      <c r="I6" s="96"/>
      <c r="J6" s="146">
        <f>I6/U6</f>
        <v>0</v>
      </c>
      <c r="K6" s="96">
        <v>6</v>
      </c>
      <c r="L6" s="146">
        <f>K6/U6</f>
        <v>0.35294117647058826</v>
      </c>
      <c r="M6" s="96">
        <v>2</v>
      </c>
      <c r="N6" s="146">
        <f>M6/U6</f>
        <v>0.11764705882352941</v>
      </c>
      <c r="O6" s="96">
        <v>5</v>
      </c>
      <c r="P6" s="146">
        <f>O6/U6</f>
        <v>0.29411764705882354</v>
      </c>
      <c r="Q6" s="96">
        <v>2</v>
      </c>
      <c r="R6" s="146">
        <f>Q6/U6</f>
        <v>0.11764705882352941</v>
      </c>
      <c r="S6" s="96">
        <v>1</v>
      </c>
      <c r="T6" s="146">
        <f>S6/U6</f>
        <v>0.058823529411764705</v>
      </c>
      <c r="U6" s="77">
        <f>SUM(S6,Q6,O6,M6,K6,I6,G6,E6,C6)</f>
        <v>17</v>
      </c>
    </row>
    <row r="7" spans="2:21" ht="12.75">
      <c r="B7" s="97" t="s">
        <v>185</v>
      </c>
      <c r="C7" s="96">
        <v>1</v>
      </c>
      <c r="D7" s="146">
        <f aca="true" t="shared" si="0" ref="D7:D29">C7/U7</f>
        <v>0.0008496176720475786</v>
      </c>
      <c r="E7" s="96">
        <v>8</v>
      </c>
      <c r="F7" s="146">
        <f aca="true" t="shared" si="1" ref="F7:F29">E7/U7</f>
        <v>0.006796941376380629</v>
      </c>
      <c r="G7" s="96">
        <v>7</v>
      </c>
      <c r="H7" s="146">
        <f aca="true" t="shared" si="2" ref="H7:H29">G7/U7</f>
        <v>0.00594732370433305</v>
      </c>
      <c r="I7" s="96">
        <v>2</v>
      </c>
      <c r="J7" s="146">
        <f aca="true" t="shared" si="3" ref="J7:J29">I7/U7</f>
        <v>0.0016992353440951572</v>
      </c>
      <c r="K7" s="96">
        <v>248</v>
      </c>
      <c r="L7" s="146">
        <f aca="true" t="shared" si="4" ref="L7:L29">K7/U7</f>
        <v>0.2107051826677995</v>
      </c>
      <c r="M7" s="96">
        <v>601</v>
      </c>
      <c r="N7" s="146">
        <f aca="true" t="shared" si="5" ref="N7:N29">M7/U7</f>
        <v>0.5106202209005948</v>
      </c>
      <c r="O7" s="96">
        <v>274</v>
      </c>
      <c r="P7" s="146">
        <f aca="true" t="shared" si="6" ref="P7:P29">O7/U7</f>
        <v>0.23279524214103653</v>
      </c>
      <c r="Q7" s="96">
        <v>16</v>
      </c>
      <c r="R7" s="146">
        <f aca="true" t="shared" si="7" ref="R7:R29">Q7/U7</f>
        <v>0.013593882752761258</v>
      </c>
      <c r="S7" s="96">
        <v>20</v>
      </c>
      <c r="T7" s="146">
        <f aca="true" t="shared" si="8" ref="T7:T29">S7/U7</f>
        <v>0.016992353440951572</v>
      </c>
      <c r="U7" s="77">
        <f aca="true" t="shared" si="9" ref="U7:U29">SUM(S7,Q7,O7,M7,K7,I7,G7,E7,C7)</f>
        <v>1177</v>
      </c>
    </row>
    <row r="8" spans="2:21" ht="12.75">
      <c r="B8" s="97" t="s">
        <v>186</v>
      </c>
      <c r="C8" s="96"/>
      <c r="D8" s="146">
        <f t="shared" si="0"/>
        <v>0</v>
      </c>
      <c r="E8" s="96"/>
      <c r="F8" s="146">
        <f t="shared" si="1"/>
        <v>0</v>
      </c>
      <c r="G8" s="96">
        <v>1</v>
      </c>
      <c r="H8" s="146">
        <f t="shared" si="2"/>
        <v>0.0056179775280898875</v>
      </c>
      <c r="I8" s="96"/>
      <c r="J8" s="146">
        <f t="shared" si="3"/>
        <v>0</v>
      </c>
      <c r="K8" s="96">
        <v>38</v>
      </c>
      <c r="L8" s="146">
        <f t="shared" si="4"/>
        <v>0.21348314606741572</v>
      </c>
      <c r="M8" s="96">
        <v>69</v>
      </c>
      <c r="N8" s="146">
        <f t="shared" si="5"/>
        <v>0.38764044943820225</v>
      </c>
      <c r="O8" s="96">
        <v>64</v>
      </c>
      <c r="P8" s="146">
        <f t="shared" si="6"/>
        <v>0.3595505617977528</v>
      </c>
      <c r="Q8" s="96">
        <v>4</v>
      </c>
      <c r="R8" s="146">
        <f t="shared" si="7"/>
        <v>0.02247191011235955</v>
      </c>
      <c r="S8" s="96">
        <v>2</v>
      </c>
      <c r="T8" s="146">
        <f t="shared" si="8"/>
        <v>0.011235955056179775</v>
      </c>
      <c r="U8" s="77">
        <f t="shared" si="9"/>
        <v>178</v>
      </c>
    </row>
    <row r="9" spans="2:21" ht="12.75">
      <c r="B9" s="97" t="s">
        <v>187</v>
      </c>
      <c r="C9" s="96">
        <v>1</v>
      </c>
      <c r="D9" s="146">
        <f t="shared" si="0"/>
        <v>0.0018181818181818182</v>
      </c>
      <c r="E9" s="96">
        <v>3</v>
      </c>
      <c r="F9" s="146">
        <f t="shared" si="1"/>
        <v>0.005454545454545455</v>
      </c>
      <c r="G9" s="96">
        <v>8</v>
      </c>
      <c r="H9" s="146">
        <f t="shared" si="2"/>
        <v>0.014545454545454545</v>
      </c>
      <c r="I9" s="96">
        <v>4</v>
      </c>
      <c r="J9" s="146">
        <f t="shared" si="3"/>
        <v>0.007272727272727273</v>
      </c>
      <c r="K9" s="96">
        <v>107</v>
      </c>
      <c r="L9" s="146">
        <f t="shared" si="4"/>
        <v>0.19454545454545455</v>
      </c>
      <c r="M9" s="96">
        <v>306</v>
      </c>
      <c r="N9" s="146">
        <f t="shared" si="5"/>
        <v>0.5563636363636364</v>
      </c>
      <c r="O9" s="96">
        <v>91</v>
      </c>
      <c r="P9" s="146">
        <f t="shared" si="6"/>
        <v>0.16545454545454547</v>
      </c>
      <c r="Q9" s="96">
        <v>14</v>
      </c>
      <c r="R9" s="146">
        <f t="shared" si="7"/>
        <v>0.025454545454545455</v>
      </c>
      <c r="S9" s="96">
        <v>16</v>
      </c>
      <c r="T9" s="146">
        <f t="shared" si="8"/>
        <v>0.02909090909090909</v>
      </c>
      <c r="U9" s="77">
        <f t="shared" si="9"/>
        <v>550</v>
      </c>
    </row>
    <row r="10" spans="2:21" ht="12.75">
      <c r="B10" s="97" t="s">
        <v>188</v>
      </c>
      <c r="C10" s="96"/>
      <c r="D10" s="146">
        <f t="shared" si="0"/>
        <v>0</v>
      </c>
      <c r="E10" s="96">
        <v>3</v>
      </c>
      <c r="F10" s="146">
        <f t="shared" si="1"/>
        <v>0.012605042016806723</v>
      </c>
      <c r="G10" s="96">
        <v>5</v>
      </c>
      <c r="H10" s="146">
        <f t="shared" si="2"/>
        <v>0.02100840336134454</v>
      </c>
      <c r="I10" s="96">
        <v>2</v>
      </c>
      <c r="J10" s="146">
        <f t="shared" si="3"/>
        <v>0.008403361344537815</v>
      </c>
      <c r="K10" s="96">
        <v>70</v>
      </c>
      <c r="L10" s="146">
        <f t="shared" si="4"/>
        <v>0.29411764705882354</v>
      </c>
      <c r="M10" s="96">
        <v>115</v>
      </c>
      <c r="N10" s="146">
        <f t="shared" si="5"/>
        <v>0.4831932773109244</v>
      </c>
      <c r="O10" s="96">
        <v>34</v>
      </c>
      <c r="P10" s="146">
        <f t="shared" si="6"/>
        <v>0.14285714285714285</v>
      </c>
      <c r="Q10" s="96">
        <v>5</v>
      </c>
      <c r="R10" s="146">
        <f t="shared" si="7"/>
        <v>0.02100840336134454</v>
      </c>
      <c r="S10" s="96">
        <v>4</v>
      </c>
      <c r="T10" s="146">
        <f t="shared" si="8"/>
        <v>0.01680672268907563</v>
      </c>
      <c r="U10" s="77">
        <f t="shared" si="9"/>
        <v>238</v>
      </c>
    </row>
    <row r="11" spans="2:21" ht="12.75">
      <c r="B11" s="97" t="s">
        <v>189</v>
      </c>
      <c r="C11" s="96">
        <v>2</v>
      </c>
      <c r="D11" s="146">
        <f t="shared" si="0"/>
        <v>0.011695906432748537</v>
      </c>
      <c r="E11" s="96">
        <v>1</v>
      </c>
      <c r="F11" s="146">
        <f t="shared" si="1"/>
        <v>0.005847953216374269</v>
      </c>
      <c r="G11" s="96">
        <v>4</v>
      </c>
      <c r="H11" s="146">
        <f t="shared" si="2"/>
        <v>0.023391812865497075</v>
      </c>
      <c r="I11" s="96">
        <v>2</v>
      </c>
      <c r="J11" s="146">
        <f t="shared" si="3"/>
        <v>0.011695906432748537</v>
      </c>
      <c r="K11" s="96">
        <v>46</v>
      </c>
      <c r="L11" s="146">
        <f t="shared" si="4"/>
        <v>0.26900584795321636</v>
      </c>
      <c r="M11" s="96">
        <v>86</v>
      </c>
      <c r="N11" s="146">
        <f t="shared" si="5"/>
        <v>0.5029239766081871</v>
      </c>
      <c r="O11" s="96">
        <v>23</v>
      </c>
      <c r="P11" s="146">
        <f t="shared" si="6"/>
        <v>0.13450292397660818</v>
      </c>
      <c r="Q11" s="96"/>
      <c r="R11" s="146">
        <f t="shared" si="7"/>
        <v>0</v>
      </c>
      <c r="S11" s="96">
        <v>7</v>
      </c>
      <c r="T11" s="146">
        <f t="shared" si="8"/>
        <v>0.04093567251461988</v>
      </c>
      <c r="U11" s="77">
        <f t="shared" si="9"/>
        <v>171</v>
      </c>
    </row>
    <row r="12" spans="2:21" ht="12.75">
      <c r="B12" s="97" t="s">
        <v>190</v>
      </c>
      <c r="C12" s="96">
        <v>1</v>
      </c>
      <c r="D12" s="146">
        <f t="shared" si="0"/>
        <v>0.0045662100456621</v>
      </c>
      <c r="E12" s="96"/>
      <c r="F12" s="146">
        <f t="shared" si="1"/>
        <v>0</v>
      </c>
      <c r="G12" s="96">
        <v>4</v>
      </c>
      <c r="H12" s="146">
        <f t="shared" si="2"/>
        <v>0.0182648401826484</v>
      </c>
      <c r="I12" s="96"/>
      <c r="J12" s="146">
        <f t="shared" si="3"/>
        <v>0</v>
      </c>
      <c r="K12" s="96">
        <v>76</v>
      </c>
      <c r="L12" s="146">
        <f t="shared" si="4"/>
        <v>0.3470319634703196</v>
      </c>
      <c r="M12" s="96">
        <v>50</v>
      </c>
      <c r="N12" s="146">
        <f t="shared" si="5"/>
        <v>0.228310502283105</v>
      </c>
      <c r="O12" s="96">
        <v>82</v>
      </c>
      <c r="P12" s="146">
        <f t="shared" si="6"/>
        <v>0.3744292237442922</v>
      </c>
      <c r="Q12" s="96">
        <v>3</v>
      </c>
      <c r="R12" s="146">
        <f t="shared" si="7"/>
        <v>0.0136986301369863</v>
      </c>
      <c r="S12" s="96">
        <v>3</v>
      </c>
      <c r="T12" s="146">
        <f t="shared" si="8"/>
        <v>0.0136986301369863</v>
      </c>
      <c r="U12" s="77">
        <f t="shared" si="9"/>
        <v>219</v>
      </c>
    </row>
    <row r="13" spans="2:21" ht="12.75">
      <c r="B13" s="97" t="s">
        <v>191</v>
      </c>
      <c r="C13" s="96"/>
      <c r="D13" s="146">
        <f t="shared" si="0"/>
        <v>0</v>
      </c>
      <c r="E13" s="96"/>
      <c r="F13" s="146">
        <f t="shared" si="1"/>
        <v>0</v>
      </c>
      <c r="G13" s="96">
        <v>2</v>
      </c>
      <c r="H13" s="146">
        <f t="shared" si="2"/>
        <v>0.03333333333333333</v>
      </c>
      <c r="I13" s="96"/>
      <c r="J13" s="146">
        <f t="shared" si="3"/>
        <v>0</v>
      </c>
      <c r="K13" s="96">
        <v>19</v>
      </c>
      <c r="L13" s="146">
        <f t="shared" si="4"/>
        <v>0.31666666666666665</v>
      </c>
      <c r="M13" s="96">
        <v>25</v>
      </c>
      <c r="N13" s="146">
        <f t="shared" si="5"/>
        <v>0.4166666666666667</v>
      </c>
      <c r="O13" s="96">
        <v>12</v>
      </c>
      <c r="P13" s="146">
        <f t="shared" si="6"/>
        <v>0.2</v>
      </c>
      <c r="Q13" s="96">
        <v>1</v>
      </c>
      <c r="R13" s="146">
        <f t="shared" si="7"/>
        <v>0.016666666666666666</v>
      </c>
      <c r="S13" s="96">
        <v>1</v>
      </c>
      <c r="T13" s="146">
        <f t="shared" si="8"/>
        <v>0.016666666666666666</v>
      </c>
      <c r="U13" s="77">
        <f t="shared" si="9"/>
        <v>60</v>
      </c>
    </row>
    <row r="14" spans="2:21" ht="12.75">
      <c r="B14" s="97" t="s">
        <v>113</v>
      </c>
      <c r="C14" s="96">
        <v>1</v>
      </c>
      <c r="D14" s="146">
        <f t="shared" si="0"/>
        <v>0.007518796992481203</v>
      </c>
      <c r="E14" s="96"/>
      <c r="F14" s="146">
        <f t="shared" si="1"/>
        <v>0</v>
      </c>
      <c r="G14" s="96">
        <v>2</v>
      </c>
      <c r="H14" s="146">
        <f t="shared" si="2"/>
        <v>0.015037593984962405</v>
      </c>
      <c r="I14" s="96">
        <v>1</v>
      </c>
      <c r="J14" s="146">
        <f t="shared" si="3"/>
        <v>0.007518796992481203</v>
      </c>
      <c r="K14" s="96">
        <v>27</v>
      </c>
      <c r="L14" s="146">
        <f t="shared" si="4"/>
        <v>0.20300751879699247</v>
      </c>
      <c r="M14" s="96">
        <v>75</v>
      </c>
      <c r="N14" s="146">
        <f t="shared" si="5"/>
        <v>0.5639097744360902</v>
      </c>
      <c r="O14" s="96">
        <v>16</v>
      </c>
      <c r="P14" s="146">
        <f t="shared" si="6"/>
        <v>0.12030075187969924</v>
      </c>
      <c r="Q14" s="96"/>
      <c r="R14" s="146">
        <f t="shared" si="7"/>
        <v>0</v>
      </c>
      <c r="S14" s="96">
        <v>11</v>
      </c>
      <c r="T14" s="146">
        <f t="shared" si="8"/>
        <v>0.08270676691729323</v>
      </c>
      <c r="U14" s="77">
        <f t="shared" si="9"/>
        <v>133</v>
      </c>
    </row>
    <row r="15" spans="2:21" ht="12.75">
      <c r="B15" s="97" t="s">
        <v>192</v>
      </c>
      <c r="C15" s="96"/>
      <c r="D15" s="146">
        <f t="shared" si="0"/>
        <v>0</v>
      </c>
      <c r="E15" s="96"/>
      <c r="F15" s="146">
        <f t="shared" si="1"/>
        <v>0</v>
      </c>
      <c r="G15" s="96">
        <v>4</v>
      </c>
      <c r="H15" s="146">
        <f t="shared" si="2"/>
        <v>0.03333333333333333</v>
      </c>
      <c r="I15" s="96">
        <v>2</v>
      </c>
      <c r="J15" s="146">
        <f t="shared" si="3"/>
        <v>0.016666666666666666</v>
      </c>
      <c r="K15" s="96">
        <v>34</v>
      </c>
      <c r="L15" s="146">
        <f t="shared" si="4"/>
        <v>0.2833333333333333</v>
      </c>
      <c r="M15" s="96">
        <v>62</v>
      </c>
      <c r="N15" s="146">
        <f t="shared" si="5"/>
        <v>0.5166666666666667</v>
      </c>
      <c r="O15" s="96">
        <v>10</v>
      </c>
      <c r="P15" s="146">
        <f t="shared" si="6"/>
        <v>0.08333333333333333</v>
      </c>
      <c r="Q15" s="96">
        <v>4</v>
      </c>
      <c r="R15" s="146">
        <f t="shared" si="7"/>
        <v>0.03333333333333333</v>
      </c>
      <c r="S15" s="96">
        <v>4</v>
      </c>
      <c r="T15" s="146">
        <f t="shared" si="8"/>
        <v>0.03333333333333333</v>
      </c>
      <c r="U15" s="77">
        <f t="shared" si="9"/>
        <v>120</v>
      </c>
    </row>
    <row r="16" spans="2:21" ht="12.75">
      <c r="B16" s="97" t="s">
        <v>193</v>
      </c>
      <c r="C16" s="96"/>
      <c r="D16" s="146">
        <f t="shared" si="0"/>
        <v>0</v>
      </c>
      <c r="E16" s="96"/>
      <c r="F16" s="146">
        <f t="shared" si="1"/>
        <v>0</v>
      </c>
      <c r="G16" s="96">
        <v>3</v>
      </c>
      <c r="H16" s="146">
        <f t="shared" si="2"/>
        <v>0.046153846153846156</v>
      </c>
      <c r="I16" s="96"/>
      <c r="J16" s="146">
        <f t="shared" si="3"/>
        <v>0</v>
      </c>
      <c r="K16" s="96">
        <v>22</v>
      </c>
      <c r="L16" s="146">
        <f t="shared" si="4"/>
        <v>0.3384615384615385</v>
      </c>
      <c r="M16" s="96">
        <v>26</v>
      </c>
      <c r="N16" s="146">
        <f t="shared" si="5"/>
        <v>0.4</v>
      </c>
      <c r="O16" s="96">
        <v>11</v>
      </c>
      <c r="P16" s="146">
        <f t="shared" si="6"/>
        <v>0.16923076923076924</v>
      </c>
      <c r="Q16" s="96"/>
      <c r="R16" s="146">
        <f t="shared" si="7"/>
        <v>0</v>
      </c>
      <c r="S16" s="96">
        <v>3</v>
      </c>
      <c r="T16" s="146">
        <f t="shared" si="8"/>
        <v>0.046153846153846156</v>
      </c>
      <c r="U16" s="77">
        <f t="shared" si="9"/>
        <v>65</v>
      </c>
    </row>
    <row r="17" spans="2:21" ht="12.75">
      <c r="B17" s="97" t="s">
        <v>194</v>
      </c>
      <c r="C17" s="96">
        <v>1</v>
      </c>
      <c r="D17" s="146">
        <f t="shared" si="0"/>
        <v>0.004694835680751174</v>
      </c>
      <c r="E17" s="96"/>
      <c r="F17" s="146">
        <f t="shared" si="1"/>
        <v>0</v>
      </c>
      <c r="G17" s="96">
        <v>4</v>
      </c>
      <c r="H17" s="146">
        <f t="shared" si="2"/>
        <v>0.018779342723004695</v>
      </c>
      <c r="I17" s="96">
        <v>2</v>
      </c>
      <c r="J17" s="146">
        <f t="shared" si="3"/>
        <v>0.009389671361502348</v>
      </c>
      <c r="K17" s="96">
        <v>74</v>
      </c>
      <c r="L17" s="146">
        <f t="shared" si="4"/>
        <v>0.3474178403755869</v>
      </c>
      <c r="M17" s="96">
        <v>80</v>
      </c>
      <c r="N17" s="146">
        <f t="shared" si="5"/>
        <v>0.3755868544600939</v>
      </c>
      <c r="O17" s="96">
        <v>42</v>
      </c>
      <c r="P17" s="146">
        <f t="shared" si="6"/>
        <v>0.19718309859154928</v>
      </c>
      <c r="Q17" s="96">
        <v>4</v>
      </c>
      <c r="R17" s="146">
        <f t="shared" si="7"/>
        <v>0.018779342723004695</v>
      </c>
      <c r="S17" s="96">
        <v>6</v>
      </c>
      <c r="T17" s="146">
        <f t="shared" si="8"/>
        <v>0.028169014084507043</v>
      </c>
      <c r="U17" s="77">
        <f t="shared" si="9"/>
        <v>213</v>
      </c>
    </row>
    <row r="18" spans="2:21" ht="12.75">
      <c r="B18" s="97" t="s">
        <v>195</v>
      </c>
      <c r="C18" s="96"/>
      <c r="D18" s="146">
        <f t="shared" si="0"/>
        <v>0</v>
      </c>
      <c r="E18" s="96"/>
      <c r="F18" s="146">
        <f t="shared" si="1"/>
        <v>0</v>
      </c>
      <c r="G18" s="96">
        <v>2</v>
      </c>
      <c r="H18" s="146">
        <f t="shared" si="2"/>
        <v>0.022988505747126436</v>
      </c>
      <c r="I18" s="96">
        <v>1</v>
      </c>
      <c r="J18" s="146">
        <f t="shared" si="3"/>
        <v>0.011494252873563218</v>
      </c>
      <c r="K18" s="96">
        <v>29</v>
      </c>
      <c r="L18" s="146">
        <f t="shared" si="4"/>
        <v>0.3333333333333333</v>
      </c>
      <c r="M18" s="96">
        <v>24</v>
      </c>
      <c r="N18" s="146">
        <f t="shared" si="5"/>
        <v>0.27586206896551724</v>
      </c>
      <c r="O18" s="96">
        <v>28</v>
      </c>
      <c r="P18" s="146">
        <f t="shared" si="6"/>
        <v>0.3218390804597701</v>
      </c>
      <c r="Q18" s="96">
        <v>3</v>
      </c>
      <c r="R18" s="146">
        <f t="shared" si="7"/>
        <v>0.034482758620689655</v>
      </c>
      <c r="S18" s="96"/>
      <c r="T18" s="146">
        <f t="shared" si="8"/>
        <v>0</v>
      </c>
      <c r="U18" s="77">
        <f t="shared" si="9"/>
        <v>87</v>
      </c>
    </row>
    <row r="19" spans="2:21" ht="12.75">
      <c r="B19" s="97" t="s">
        <v>196</v>
      </c>
      <c r="C19" s="96">
        <v>1</v>
      </c>
      <c r="D19" s="146">
        <f t="shared" si="0"/>
        <v>0.02040816326530612</v>
      </c>
      <c r="E19" s="96">
        <v>1</v>
      </c>
      <c r="F19" s="146">
        <f t="shared" si="1"/>
        <v>0.02040816326530612</v>
      </c>
      <c r="G19" s="96">
        <v>1</v>
      </c>
      <c r="H19" s="146">
        <f t="shared" si="2"/>
        <v>0.02040816326530612</v>
      </c>
      <c r="I19" s="96">
        <v>1</v>
      </c>
      <c r="J19" s="146">
        <f t="shared" si="3"/>
        <v>0.02040816326530612</v>
      </c>
      <c r="K19" s="96">
        <v>14</v>
      </c>
      <c r="L19" s="146">
        <f t="shared" si="4"/>
        <v>0.2857142857142857</v>
      </c>
      <c r="M19" s="96">
        <v>25</v>
      </c>
      <c r="N19" s="146">
        <f t="shared" si="5"/>
        <v>0.5102040816326531</v>
      </c>
      <c r="O19" s="96">
        <v>4</v>
      </c>
      <c r="P19" s="146">
        <f t="shared" si="6"/>
        <v>0.08163265306122448</v>
      </c>
      <c r="Q19" s="96"/>
      <c r="R19" s="146">
        <f t="shared" si="7"/>
        <v>0</v>
      </c>
      <c r="S19" s="96">
        <v>2</v>
      </c>
      <c r="T19" s="146">
        <f t="shared" si="8"/>
        <v>0.04081632653061224</v>
      </c>
      <c r="U19" s="77">
        <f t="shared" si="9"/>
        <v>49</v>
      </c>
    </row>
    <row r="20" spans="2:21" ht="12.75">
      <c r="B20" s="97" t="s">
        <v>197</v>
      </c>
      <c r="C20" s="96"/>
      <c r="D20" s="146">
        <f t="shared" si="0"/>
        <v>0</v>
      </c>
      <c r="E20" s="96">
        <v>5</v>
      </c>
      <c r="F20" s="146">
        <f t="shared" si="1"/>
        <v>0.0196078431372549</v>
      </c>
      <c r="G20" s="96">
        <v>5</v>
      </c>
      <c r="H20" s="146">
        <f t="shared" si="2"/>
        <v>0.0196078431372549</v>
      </c>
      <c r="I20" s="96"/>
      <c r="J20" s="146">
        <f t="shared" si="3"/>
        <v>0</v>
      </c>
      <c r="K20" s="96">
        <v>47</v>
      </c>
      <c r="L20" s="146">
        <f t="shared" si="4"/>
        <v>0.1843137254901961</v>
      </c>
      <c r="M20" s="96">
        <v>146</v>
      </c>
      <c r="N20" s="146">
        <f t="shared" si="5"/>
        <v>0.5725490196078431</v>
      </c>
      <c r="O20" s="96">
        <v>42</v>
      </c>
      <c r="P20" s="146">
        <f t="shared" si="6"/>
        <v>0.16470588235294117</v>
      </c>
      <c r="Q20" s="96">
        <v>2</v>
      </c>
      <c r="R20" s="146">
        <f t="shared" si="7"/>
        <v>0.00784313725490196</v>
      </c>
      <c r="S20" s="96">
        <v>8</v>
      </c>
      <c r="T20" s="146">
        <f t="shared" si="8"/>
        <v>0.03137254901960784</v>
      </c>
      <c r="U20" s="77">
        <f t="shared" si="9"/>
        <v>255</v>
      </c>
    </row>
    <row r="21" spans="2:21" ht="12.75">
      <c r="B21" s="97" t="s">
        <v>198</v>
      </c>
      <c r="C21" s="96"/>
      <c r="D21" s="146">
        <f t="shared" si="0"/>
        <v>0</v>
      </c>
      <c r="E21" s="96"/>
      <c r="F21" s="146">
        <f t="shared" si="1"/>
        <v>0</v>
      </c>
      <c r="G21" s="96"/>
      <c r="H21" s="146">
        <f t="shared" si="2"/>
        <v>0</v>
      </c>
      <c r="I21" s="96">
        <v>1</v>
      </c>
      <c r="J21" s="146">
        <f t="shared" si="3"/>
        <v>0.009900990099009901</v>
      </c>
      <c r="K21" s="96">
        <v>15</v>
      </c>
      <c r="L21" s="146">
        <f t="shared" si="4"/>
        <v>0.1485148514851485</v>
      </c>
      <c r="M21" s="96">
        <v>63</v>
      </c>
      <c r="N21" s="146">
        <f t="shared" si="5"/>
        <v>0.6237623762376238</v>
      </c>
      <c r="O21" s="96">
        <v>20</v>
      </c>
      <c r="P21" s="146">
        <f t="shared" si="6"/>
        <v>0.19801980198019803</v>
      </c>
      <c r="Q21" s="96"/>
      <c r="R21" s="146">
        <f t="shared" si="7"/>
        <v>0</v>
      </c>
      <c r="S21" s="96">
        <v>2</v>
      </c>
      <c r="T21" s="146">
        <f t="shared" si="8"/>
        <v>0.019801980198019802</v>
      </c>
      <c r="U21" s="77">
        <f t="shared" si="9"/>
        <v>101</v>
      </c>
    </row>
    <row r="22" spans="2:21" ht="12.75">
      <c r="B22" s="97" t="s">
        <v>199</v>
      </c>
      <c r="C22" s="96">
        <v>1</v>
      </c>
      <c r="D22" s="146">
        <f t="shared" si="0"/>
        <v>0.0625</v>
      </c>
      <c r="E22" s="96"/>
      <c r="F22" s="146">
        <f t="shared" si="1"/>
        <v>0</v>
      </c>
      <c r="G22" s="96"/>
      <c r="H22" s="146">
        <f t="shared" si="2"/>
        <v>0</v>
      </c>
      <c r="I22" s="96"/>
      <c r="J22" s="146">
        <f t="shared" si="3"/>
        <v>0</v>
      </c>
      <c r="K22" s="96">
        <v>5</v>
      </c>
      <c r="L22" s="146">
        <f t="shared" si="4"/>
        <v>0.3125</v>
      </c>
      <c r="M22" s="96">
        <v>1</v>
      </c>
      <c r="N22" s="146">
        <f t="shared" si="5"/>
        <v>0.0625</v>
      </c>
      <c r="O22" s="96">
        <v>9</v>
      </c>
      <c r="P22" s="146">
        <f t="shared" si="6"/>
        <v>0.5625</v>
      </c>
      <c r="Q22" s="96"/>
      <c r="R22" s="146">
        <f t="shared" si="7"/>
        <v>0</v>
      </c>
      <c r="S22" s="96"/>
      <c r="T22" s="146">
        <f t="shared" si="8"/>
        <v>0</v>
      </c>
      <c r="U22" s="77">
        <f t="shared" si="9"/>
        <v>16</v>
      </c>
    </row>
    <row r="23" spans="2:21" ht="12.75">
      <c r="B23" s="97" t="s">
        <v>200</v>
      </c>
      <c r="C23" s="96">
        <v>2</v>
      </c>
      <c r="D23" s="146">
        <f t="shared" si="0"/>
        <v>0.003316749585406302</v>
      </c>
      <c r="E23" s="96"/>
      <c r="F23" s="146">
        <f t="shared" si="1"/>
        <v>0</v>
      </c>
      <c r="G23" s="96">
        <v>3</v>
      </c>
      <c r="H23" s="146">
        <f t="shared" si="2"/>
        <v>0.004975124378109453</v>
      </c>
      <c r="I23" s="96">
        <v>5</v>
      </c>
      <c r="J23" s="146">
        <f t="shared" si="3"/>
        <v>0.008291873963515755</v>
      </c>
      <c r="K23" s="96">
        <v>95</v>
      </c>
      <c r="L23" s="146">
        <f t="shared" si="4"/>
        <v>0.15754560530679934</v>
      </c>
      <c r="M23" s="96">
        <v>254</v>
      </c>
      <c r="N23" s="146">
        <f t="shared" si="5"/>
        <v>0.42122719734660036</v>
      </c>
      <c r="O23" s="96">
        <v>215</v>
      </c>
      <c r="P23" s="146">
        <f t="shared" si="6"/>
        <v>0.35655058043117743</v>
      </c>
      <c r="Q23" s="96">
        <v>12</v>
      </c>
      <c r="R23" s="146">
        <f t="shared" si="7"/>
        <v>0.01990049751243781</v>
      </c>
      <c r="S23" s="96">
        <v>17</v>
      </c>
      <c r="T23" s="146">
        <f t="shared" si="8"/>
        <v>0.028192371475953566</v>
      </c>
      <c r="U23" s="77">
        <f t="shared" si="9"/>
        <v>603</v>
      </c>
    </row>
    <row r="24" spans="2:21" ht="12.75">
      <c r="B24" s="97" t="s">
        <v>201</v>
      </c>
      <c r="C24" s="96"/>
      <c r="D24" s="146">
        <f t="shared" si="0"/>
        <v>0</v>
      </c>
      <c r="E24" s="96"/>
      <c r="F24" s="146">
        <f t="shared" si="1"/>
        <v>0</v>
      </c>
      <c r="G24" s="96"/>
      <c r="H24" s="146">
        <f t="shared" si="2"/>
        <v>0</v>
      </c>
      <c r="I24" s="96"/>
      <c r="J24" s="146">
        <f t="shared" si="3"/>
        <v>0</v>
      </c>
      <c r="K24" s="96">
        <v>19</v>
      </c>
      <c r="L24" s="146">
        <f t="shared" si="4"/>
        <v>0.6129032258064516</v>
      </c>
      <c r="M24" s="96">
        <v>3</v>
      </c>
      <c r="N24" s="146">
        <f t="shared" si="5"/>
        <v>0.0967741935483871</v>
      </c>
      <c r="O24" s="96">
        <v>7</v>
      </c>
      <c r="P24" s="146">
        <f t="shared" si="6"/>
        <v>0.22580645161290322</v>
      </c>
      <c r="Q24" s="96">
        <v>2</v>
      </c>
      <c r="R24" s="146">
        <f t="shared" si="7"/>
        <v>0.06451612903225806</v>
      </c>
      <c r="S24" s="96"/>
      <c r="T24" s="146">
        <f t="shared" si="8"/>
        <v>0</v>
      </c>
      <c r="U24" s="77">
        <f t="shared" si="9"/>
        <v>31</v>
      </c>
    </row>
    <row r="25" spans="2:21" ht="12.75">
      <c r="B25" s="97" t="s">
        <v>202</v>
      </c>
      <c r="C25" s="96">
        <v>4</v>
      </c>
      <c r="D25" s="146">
        <f t="shared" si="0"/>
        <v>0.0025940337224383916</v>
      </c>
      <c r="E25" s="96">
        <v>4</v>
      </c>
      <c r="F25" s="146">
        <f t="shared" si="1"/>
        <v>0.0025940337224383916</v>
      </c>
      <c r="G25" s="96">
        <v>16</v>
      </c>
      <c r="H25" s="146">
        <f t="shared" si="2"/>
        <v>0.010376134889753566</v>
      </c>
      <c r="I25" s="96">
        <v>6</v>
      </c>
      <c r="J25" s="146">
        <f t="shared" si="3"/>
        <v>0.0038910505836575876</v>
      </c>
      <c r="K25" s="96">
        <v>310</v>
      </c>
      <c r="L25" s="146">
        <f t="shared" si="4"/>
        <v>0.20103761348897536</v>
      </c>
      <c r="M25" s="96">
        <v>613</v>
      </c>
      <c r="N25" s="146">
        <f t="shared" si="5"/>
        <v>0.3975356679636835</v>
      </c>
      <c r="O25" s="96">
        <v>535</v>
      </c>
      <c r="P25" s="146">
        <f t="shared" si="6"/>
        <v>0.3469520103761349</v>
      </c>
      <c r="Q25" s="96">
        <v>21</v>
      </c>
      <c r="R25" s="146">
        <f t="shared" si="7"/>
        <v>0.013618677042801557</v>
      </c>
      <c r="S25" s="96">
        <v>33</v>
      </c>
      <c r="T25" s="146">
        <f t="shared" si="8"/>
        <v>0.021400778210116732</v>
      </c>
      <c r="U25" s="77">
        <f t="shared" si="9"/>
        <v>1542</v>
      </c>
    </row>
    <row r="26" spans="2:21" ht="12.75">
      <c r="B26" s="97" t="s">
        <v>203</v>
      </c>
      <c r="C26" s="96"/>
      <c r="D26" s="146">
        <f t="shared" si="0"/>
        <v>0</v>
      </c>
      <c r="E26" s="96"/>
      <c r="F26" s="146">
        <f t="shared" si="1"/>
        <v>0</v>
      </c>
      <c r="G26" s="96"/>
      <c r="H26" s="146">
        <f t="shared" si="2"/>
        <v>0</v>
      </c>
      <c r="I26" s="96">
        <v>1</v>
      </c>
      <c r="J26" s="146">
        <f t="shared" si="3"/>
        <v>0.06666666666666667</v>
      </c>
      <c r="K26" s="96">
        <v>8</v>
      </c>
      <c r="L26" s="146">
        <f t="shared" si="4"/>
        <v>0.5333333333333333</v>
      </c>
      <c r="M26" s="96">
        <v>5</v>
      </c>
      <c r="N26" s="146">
        <f t="shared" si="5"/>
        <v>0.3333333333333333</v>
      </c>
      <c r="O26" s="96"/>
      <c r="P26" s="146">
        <f t="shared" si="6"/>
        <v>0</v>
      </c>
      <c r="Q26" s="96">
        <v>1</v>
      </c>
      <c r="R26" s="146">
        <f t="shared" si="7"/>
        <v>0.06666666666666667</v>
      </c>
      <c r="S26" s="96"/>
      <c r="T26" s="146">
        <f t="shared" si="8"/>
        <v>0</v>
      </c>
      <c r="U26" s="77">
        <f t="shared" si="9"/>
        <v>15</v>
      </c>
    </row>
    <row r="27" spans="2:21" ht="12.75">
      <c r="B27" s="97" t="s">
        <v>204</v>
      </c>
      <c r="C27" s="96"/>
      <c r="D27" s="146">
        <f t="shared" si="0"/>
        <v>0</v>
      </c>
      <c r="E27" s="96"/>
      <c r="F27" s="146">
        <f t="shared" si="1"/>
        <v>0</v>
      </c>
      <c r="G27" s="96">
        <v>5</v>
      </c>
      <c r="H27" s="146">
        <f t="shared" si="2"/>
        <v>0.024752475247524754</v>
      </c>
      <c r="I27" s="96">
        <v>1</v>
      </c>
      <c r="J27" s="146">
        <f t="shared" si="3"/>
        <v>0.0049504950495049506</v>
      </c>
      <c r="K27" s="96">
        <v>47</v>
      </c>
      <c r="L27" s="146">
        <f t="shared" si="4"/>
        <v>0.23267326732673269</v>
      </c>
      <c r="M27" s="96">
        <v>69</v>
      </c>
      <c r="N27" s="146">
        <f t="shared" si="5"/>
        <v>0.3415841584158416</v>
      </c>
      <c r="O27" s="96">
        <v>71</v>
      </c>
      <c r="P27" s="146">
        <f t="shared" si="6"/>
        <v>0.35148514851485146</v>
      </c>
      <c r="Q27" s="96">
        <v>2</v>
      </c>
      <c r="R27" s="146">
        <f t="shared" si="7"/>
        <v>0.009900990099009901</v>
      </c>
      <c r="S27" s="96">
        <v>7</v>
      </c>
      <c r="T27" s="146">
        <f t="shared" si="8"/>
        <v>0.034653465346534656</v>
      </c>
      <c r="U27" s="77">
        <f t="shared" si="9"/>
        <v>202</v>
      </c>
    </row>
    <row r="28" spans="2:21" ht="12.75">
      <c r="B28" s="97" t="s">
        <v>300</v>
      </c>
      <c r="C28" s="96"/>
      <c r="D28" s="146">
        <f t="shared" si="0"/>
        <v>0</v>
      </c>
      <c r="E28" s="96"/>
      <c r="F28" s="146">
        <f t="shared" si="1"/>
        <v>0</v>
      </c>
      <c r="G28" s="96"/>
      <c r="H28" s="146">
        <f t="shared" si="2"/>
        <v>0</v>
      </c>
      <c r="I28" s="96"/>
      <c r="J28" s="146">
        <f t="shared" si="3"/>
        <v>0</v>
      </c>
      <c r="K28" s="96">
        <v>3</v>
      </c>
      <c r="L28" s="146">
        <f t="shared" si="4"/>
        <v>0.3</v>
      </c>
      <c r="M28" s="96">
        <v>6</v>
      </c>
      <c r="N28" s="146">
        <f t="shared" si="5"/>
        <v>0.6</v>
      </c>
      <c r="O28" s="96"/>
      <c r="P28" s="146">
        <f t="shared" si="6"/>
        <v>0</v>
      </c>
      <c r="Q28" s="96">
        <v>1</v>
      </c>
      <c r="R28" s="146">
        <f t="shared" si="7"/>
        <v>0.1</v>
      </c>
      <c r="S28" s="96"/>
      <c r="T28" s="146">
        <f t="shared" si="8"/>
        <v>0</v>
      </c>
      <c r="U28" s="77">
        <f t="shared" si="9"/>
        <v>10</v>
      </c>
    </row>
    <row r="29" spans="2:21" ht="12.75">
      <c r="B29" s="97" t="s">
        <v>44</v>
      </c>
      <c r="C29" s="77">
        <f>SUM(C6:C28)</f>
        <v>15</v>
      </c>
      <c r="D29" s="182">
        <f t="shared" si="0"/>
        <v>0.002478519497686715</v>
      </c>
      <c r="E29" s="77">
        <f>SUM(E6:E28)</f>
        <v>25</v>
      </c>
      <c r="F29" s="182">
        <f t="shared" si="1"/>
        <v>0.004130865829477859</v>
      </c>
      <c r="G29" s="77">
        <f>SUM(G6:G28)</f>
        <v>77</v>
      </c>
      <c r="H29" s="182">
        <f t="shared" si="2"/>
        <v>0.012723066754791804</v>
      </c>
      <c r="I29" s="77">
        <f>SUM(I6:I28)</f>
        <v>31</v>
      </c>
      <c r="J29" s="182">
        <f t="shared" si="3"/>
        <v>0.005122273628552544</v>
      </c>
      <c r="K29" s="77">
        <f>SUM(K6:K28)</f>
        <v>1359</v>
      </c>
      <c r="L29" s="182">
        <f t="shared" si="4"/>
        <v>0.2245538664904164</v>
      </c>
      <c r="M29" s="77">
        <f>SUM(M6:M28)</f>
        <v>2706</v>
      </c>
      <c r="N29" s="182">
        <f t="shared" si="5"/>
        <v>0.4471249173826834</v>
      </c>
      <c r="O29" s="77">
        <f>SUM(O6:O28)</f>
        <v>1595</v>
      </c>
      <c r="P29" s="182">
        <f t="shared" si="6"/>
        <v>0.26354923992068735</v>
      </c>
      <c r="Q29" s="77">
        <f>SUM(Q6:Q28)</f>
        <v>97</v>
      </c>
      <c r="R29" s="182">
        <f t="shared" si="7"/>
        <v>0.01602775941837409</v>
      </c>
      <c r="S29" s="77">
        <f>SUM(S6:S28)</f>
        <v>147</v>
      </c>
      <c r="T29" s="182">
        <f t="shared" si="8"/>
        <v>0.02428949107732981</v>
      </c>
      <c r="U29" s="77">
        <f t="shared" si="9"/>
        <v>6052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74</v>
      </c>
    </row>
    <row r="34" ht="12.75">
      <c r="B34" s="7" t="s">
        <v>108</v>
      </c>
    </row>
    <row r="35" ht="12.75">
      <c r="B35" t="s">
        <v>243</v>
      </c>
    </row>
    <row r="37" ht="20.25">
      <c r="B37" s="5" t="s">
        <v>1</v>
      </c>
    </row>
  </sheetData>
  <sheetProtection/>
  <mergeCells count="12">
    <mergeCell ref="O4:P4"/>
    <mergeCell ref="Q4:R4"/>
    <mergeCell ref="S4:T4"/>
    <mergeCell ref="U4:U5"/>
    <mergeCell ref="B4:B5"/>
    <mergeCell ref="C4:D4"/>
    <mergeCell ref="B2:U2"/>
    <mergeCell ref="E4:F4"/>
    <mergeCell ref="G4:H4"/>
    <mergeCell ref="I4:J4"/>
    <mergeCell ref="K4:L4"/>
    <mergeCell ref="M4:N4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A66BD3"/>
  </sheetPr>
  <dimension ref="B2:I20"/>
  <sheetViews>
    <sheetView showGridLines="0" zoomScalePageLayoutView="0" workbookViewId="0" topLeftCell="A1">
      <selection activeCell="C6" sqref="C6:I14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20.140625" style="0" customWidth="1"/>
  </cols>
  <sheetData>
    <row r="2" spans="2:9" ht="18.75">
      <c r="B2" s="12" t="s">
        <v>292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>
      <c r="B4" s="698" t="s">
        <v>27</v>
      </c>
      <c r="C4" s="700" t="s">
        <v>30</v>
      </c>
      <c r="D4" s="701"/>
      <c r="E4" s="701" t="s">
        <v>31</v>
      </c>
      <c r="F4" s="701"/>
      <c r="G4" s="702" t="s">
        <v>166</v>
      </c>
      <c r="H4" s="703"/>
      <c r="I4" s="704" t="s">
        <v>4</v>
      </c>
    </row>
    <row r="5" spans="2:9" ht="15.75" thickBot="1">
      <c r="B5" s="699"/>
      <c r="C5" s="498" t="s">
        <v>102</v>
      </c>
      <c r="D5" s="499" t="s">
        <v>3</v>
      </c>
      <c r="E5" s="499" t="s">
        <v>102</v>
      </c>
      <c r="F5" s="499" t="s">
        <v>3</v>
      </c>
      <c r="G5" s="499" t="s">
        <v>102</v>
      </c>
      <c r="H5" s="500" t="s">
        <v>3</v>
      </c>
      <c r="I5" s="705"/>
    </row>
    <row r="6" spans="2:9" ht="12.75">
      <c r="B6" s="328" t="s">
        <v>220</v>
      </c>
      <c r="C6" s="476">
        <v>108</v>
      </c>
      <c r="D6" s="477">
        <f aca="true" t="shared" si="0" ref="D6:D14">C6/$I6</f>
        <v>0.24107142857142858</v>
      </c>
      <c r="E6" s="478">
        <v>224</v>
      </c>
      <c r="F6" s="477">
        <f aca="true" t="shared" si="1" ref="F6:F14">E6/$I6</f>
        <v>0.5</v>
      </c>
      <c r="G6" s="478">
        <v>116</v>
      </c>
      <c r="H6" s="479">
        <f aca="true" t="shared" si="2" ref="H6:H14">G6/$I6</f>
        <v>0.25892857142857145</v>
      </c>
      <c r="I6" s="480">
        <f>C6+E6+G6</f>
        <v>448</v>
      </c>
    </row>
    <row r="7" spans="2:9" ht="12.75">
      <c r="B7" s="328" t="s">
        <v>167</v>
      </c>
      <c r="C7" s="476">
        <v>21</v>
      </c>
      <c r="D7" s="477">
        <f t="shared" si="0"/>
        <v>0.3</v>
      </c>
      <c r="E7" s="478">
        <v>37</v>
      </c>
      <c r="F7" s="477">
        <f t="shared" si="1"/>
        <v>0.5285714285714286</v>
      </c>
      <c r="G7" s="478">
        <v>12</v>
      </c>
      <c r="H7" s="479">
        <f t="shared" si="2"/>
        <v>0.17142857142857143</v>
      </c>
      <c r="I7" s="480">
        <f aca="true" t="shared" si="3" ref="I7:I13">C7+E7+G7</f>
        <v>70</v>
      </c>
    </row>
    <row r="8" spans="2:9" ht="12.75">
      <c r="B8" s="328" t="s">
        <v>168</v>
      </c>
      <c r="C8" s="476">
        <v>11</v>
      </c>
      <c r="D8" s="477">
        <f t="shared" si="0"/>
        <v>0.22</v>
      </c>
      <c r="E8" s="478">
        <v>14</v>
      </c>
      <c r="F8" s="477">
        <f t="shared" si="1"/>
        <v>0.28</v>
      </c>
      <c r="G8" s="478">
        <v>25</v>
      </c>
      <c r="H8" s="479">
        <f t="shared" si="2"/>
        <v>0.5</v>
      </c>
      <c r="I8" s="480">
        <f t="shared" si="3"/>
        <v>50</v>
      </c>
    </row>
    <row r="9" spans="2:9" ht="12.75">
      <c r="B9" s="328" t="s">
        <v>174</v>
      </c>
      <c r="C9" s="476">
        <v>13</v>
      </c>
      <c r="D9" s="477">
        <f t="shared" si="0"/>
        <v>0.23636363636363636</v>
      </c>
      <c r="E9" s="478">
        <v>16</v>
      </c>
      <c r="F9" s="477">
        <f t="shared" si="1"/>
        <v>0.2909090909090909</v>
      </c>
      <c r="G9" s="478">
        <v>26</v>
      </c>
      <c r="H9" s="479">
        <f t="shared" si="2"/>
        <v>0.4727272727272727</v>
      </c>
      <c r="I9" s="480">
        <f t="shared" si="3"/>
        <v>55</v>
      </c>
    </row>
    <row r="10" spans="2:9" ht="12.75">
      <c r="B10" s="328" t="s">
        <v>221</v>
      </c>
      <c r="C10" s="476">
        <v>73</v>
      </c>
      <c r="D10" s="477">
        <f t="shared" si="0"/>
        <v>0.2840466926070039</v>
      </c>
      <c r="E10" s="478">
        <v>145</v>
      </c>
      <c r="F10" s="477">
        <f t="shared" si="1"/>
        <v>0.5642023346303502</v>
      </c>
      <c r="G10" s="478">
        <v>39</v>
      </c>
      <c r="H10" s="479">
        <f t="shared" si="2"/>
        <v>0.1517509727626459</v>
      </c>
      <c r="I10" s="480">
        <f t="shared" si="3"/>
        <v>257</v>
      </c>
    </row>
    <row r="11" spans="2:9" ht="12.75">
      <c r="B11" s="328" t="s">
        <v>192</v>
      </c>
      <c r="C11" s="476">
        <v>4</v>
      </c>
      <c r="D11" s="477">
        <f t="shared" si="0"/>
        <v>0.21052631578947367</v>
      </c>
      <c r="E11" s="478">
        <v>4</v>
      </c>
      <c r="F11" s="477">
        <f t="shared" si="1"/>
        <v>0.21052631578947367</v>
      </c>
      <c r="G11" s="478">
        <v>11</v>
      </c>
      <c r="H11" s="479">
        <f t="shared" si="2"/>
        <v>0.5789473684210527</v>
      </c>
      <c r="I11" s="480">
        <f t="shared" si="3"/>
        <v>19</v>
      </c>
    </row>
    <row r="12" spans="2:9" ht="12.75">
      <c r="B12" s="328" t="s">
        <v>169</v>
      </c>
      <c r="C12" s="476">
        <v>9</v>
      </c>
      <c r="D12" s="477">
        <f t="shared" si="0"/>
        <v>0.391304347826087</v>
      </c>
      <c r="E12" s="478">
        <v>6</v>
      </c>
      <c r="F12" s="477">
        <f t="shared" si="1"/>
        <v>0.2608695652173913</v>
      </c>
      <c r="G12" s="478">
        <v>8</v>
      </c>
      <c r="H12" s="479">
        <f t="shared" si="2"/>
        <v>0.34782608695652173</v>
      </c>
      <c r="I12" s="480">
        <f t="shared" si="3"/>
        <v>23</v>
      </c>
    </row>
    <row r="13" spans="2:9" ht="13.5" thickBot="1">
      <c r="B13" s="357" t="s">
        <v>310</v>
      </c>
      <c r="C13" s="484">
        <v>19</v>
      </c>
      <c r="D13" s="485">
        <f t="shared" si="0"/>
        <v>0.3275862068965517</v>
      </c>
      <c r="E13" s="486">
        <v>15</v>
      </c>
      <c r="F13" s="485">
        <f t="shared" si="1"/>
        <v>0.25862068965517243</v>
      </c>
      <c r="G13" s="486">
        <v>24</v>
      </c>
      <c r="H13" s="487">
        <f t="shared" si="2"/>
        <v>0.41379310344827586</v>
      </c>
      <c r="I13" s="488">
        <f t="shared" si="3"/>
        <v>58</v>
      </c>
    </row>
    <row r="14" spans="2:9" ht="13.5" thickBot="1">
      <c r="B14" s="148" t="s">
        <v>165</v>
      </c>
      <c r="C14" s="489">
        <f aca="true" t="shared" si="4" ref="C14:I14">SUM(C6:C13)</f>
        <v>258</v>
      </c>
      <c r="D14" s="490">
        <f t="shared" si="0"/>
        <v>0.26326530612244897</v>
      </c>
      <c r="E14" s="491">
        <f t="shared" si="4"/>
        <v>461</v>
      </c>
      <c r="F14" s="490">
        <f t="shared" si="1"/>
        <v>0.4704081632653061</v>
      </c>
      <c r="G14" s="492">
        <f t="shared" si="4"/>
        <v>261</v>
      </c>
      <c r="H14" s="493">
        <f t="shared" si="2"/>
        <v>0.26632653061224487</v>
      </c>
      <c r="I14" s="494">
        <f t="shared" si="4"/>
        <v>980</v>
      </c>
    </row>
    <row r="17" ht="12.75">
      <c r="B17" s="7" t="s">
        <v>293</v>
      </c>
    </row>
    <row r="20" ht="15.75">
      <c r="B20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20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A66BD3"/>
  </sheetPr>
  <dimension ref="B2:J26"/>
  <sheetViews>
    <sheetView showGridLines="0" zoomScalePageLayoutView="0" workbookViewId="0" topLeftCell="A1">
      <selection activeCell="C6" sqref="C6:J14"/>
    </sheetView>
  </sheetViews>
  <sheetFormatPr defaultColWidth="9.140625" defaultRowHeight="12.75"/>
  <cols>
    <col min="1" max="1" width="5.421875" style="0" customWidth="1"/>
    <col min="2" max="2" width="22.421875" style="0" customWidth="1"/>
    <col min="10" max="10" width="15.00390625" style="0" customWidth="1"/>
    <col min="11" max="11" width="14.421875" style="0" customWidth="1"/>
  </cols>
  <sheetData>
    <row r="2" spans="2:10" ht="18.75">
      <c r="B2" s="12" t="s">
        <v>294</v>
      </c>
      <c r="C2" s="12"/>
      <c r="D2" s="12"/>
      <c r="E2" s="12"/>
      <c r="F2" s="12"/>
      <c r="G2" s="12"/>
      <c r="H2" s="12"/>
      <c r="I2" s="12"/>
      <c r="J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10" ht="15">
      <c r="B4" s="706" t="s">
        <v>27</v>
      </c>
      <c r="C4" s="708" t="s">
        <v>6</v>
      </c>
      <c r="D4" s="709"/>
      <c r="E4" s="710" t="s">
        <v>7</v>
      </c>
      <c r="F4" s="709"/>
      <c r="G4" s="711" t="s">
        <v>175</v>
      </c>
      <c r="H4" s="702" t="s">
        <v>166</v>
      </c>
      <c r="I4" s="703"/>
      <c r="J4" s="706" t="s">
        <v>4</v>
      </c>
    </row>
    <row r="5" spans="2:10" ht="15.75" thickBot="1">
      <c r="B5" s="707"/>
      <c r="C5" s="498" t="s">
        <v>102</v>
      </c>
      <c r="D5" s="499" t="s">
        <v>3</v>
      </c>
      <c r="E5" s="499" t="s">
        <v>102</v>
      </c>
      <c r="F5" s="499" t="s">
        <v>3</v>
      </c>
      <c r="G5" s="712"/>
      <c r="H5" s="499" t="s">
        <v>102</v>
      </c>
      <c r="I5" s="500" t="s">
        <v>3</v>
      </c>
      <c r="J5" s="707"/>
    </row>
    <row r="6" spans="2:10" ht="12.75">
      <c r="B6" s="310" t="s">
        <v>220</v>
      </c>
      <c r="C6" s="350">
        <v>45</v>
      </c>
      <c r="D6" s="340">
        <v>0.2542372881355932</v>
      </c>
      <c r="E6" s="351">
        <v>132</v>
      </c>
      <c r="F6" s="340">
        <v>0.7457627118644068</v>
      </c>
      <c r="G6" s="352">
        <v>177</v>
      </c>
      <c r="H6" s="351">
        <v>271</v>
      </c>
      <c r="I6" s="353">
        <v>0.6049107142857143</v>
      </c>
      <c r="J6" s="354">
        <v>448</v>
      </c>
    </row>
    <row r="7" spans="2:10" ht="12.75">
      <c r="B7" s="310" t="s">
        <v>167</v>
      </c>
      <c r="C7" s="350">
        <v>10</v>
      </c>
      <c r="D7" s="340">
        <v>0.18518518518518517</v>
      </c>
      <c r="E7" s="351">
        <v>44</v>
      </c>
      <c r="F7" s="340">
        <v>0.8148148148148148</v>
      </c>
      <c r="G7" s="352">
        <v>54</v>
      </c>
      <c r="H7" s="351">
        <v>16</v>
      </c>
      <c r="I7" s="353">
        <v>0.22857142857142856</v>
      </c>
      <c r="J7" s="354">
        <v>70</v>
      </c>
    </row>
    <row r="8" spans="2:10" ht="12.75">
      <c r="B8" s="310" t="s">
        <v>168</v>
      </c>
      <c r="C8" s="350">
        <v>2</v>
      </c>
      <c r="D8" s="340">
        <v>0.1111111111111111</v>
      </c>
      <c r="E8" s="351">
        <v>16</v>
      </c>
      <c r="F8" s="340">
        <v>0.8888888888888888</v>
      </c>
      <c r="G8" s="352">
        <v>18</v>
      </c>
      <c r="H8" s="351">
        <v>32</v>
      </c>
      <c r="I8" s="353">
        <v>0.64</v>
      </c>
      <c r="J8" s="354">
        <v>50</v>
      </c>
    </row>
    <row r="9" spans="2:10" ht="12.75">
      <c r="B9" s="310" t="s">
        <v>174</v>
      </c>
      <c r="C9" s="350">
        <v>5</v>
      </c>
      <c r="D9" s="340">
        <v>0.2</v>
      </c>
      <c r="E9" s="351">
        <v>20</v>
      </c>
      <c r="F9" s="340">
        <v>0.8</v>
      </c>
      <c r="G9" s="352">
        <v>25</v>
      </c>
      <c r="H9" s="351">
        <v>30</v>
      </c>
      <c r="I9" s="353">
        <v>0.5454545454545454</v>
      </c>
      <c r="J9" s="354">
        <v>55</v>
      </c>
    </row>
    <row r="10" spans="2:10" ht="12.75">
      <c r="B10" s="310" t="s">
        <v>221</v>
      </c>
      <c r="C10" s="350">
        <v>70</v>
      </c>
      <c r="D10" s="340">
        <v>0.3553299492385787</v>
      </c>
      <c r="E10" s="351">
        <v>127</v>
      </c>
      <c r="F10" s="340">
        <v>0.6446700507614214</v>
      </c>
      <c r="G10" s="352">
        <v>197</v>
      </c>
      <c r="H10" s="351">
        <v>60</v>
      </c>
      <c r="I10" s="353">
        <v>0.23346303501945526</v>
      </c>
      <c r="J10" s="354">
        <v>257</v>
      </c>
    </row>
    <row r="11" spans="2:10" ht="12.75">
      <c r="B11" s="310" t="s">
        <v>192</v>
      </c>
      <c r="C11" s="350">
        <v>0</v>
      </c>
      <c r="D11" s="340">
        <v>0</v>
      </c>
      <c r="E11" s="351">
        <v>6</v>
      </c>
      <c r="F11" s="340">
        <v>1</v>
      </c>
      <c r="G11" s="352">
        <v>6</v>
      </c>
      <c r="H11" s="351">
        <v>13</v>
      </c>
      <c r="I11" s="353">
        <v>0.6842105263157895</v>
      </c>
      <c r="J11" s="354">
        <v>19</v>
      </c>
    </row>
    <row r="12" spans="2:10" ht="12.75">
      <c r="B12" s="310" t="s">
        <v>169</v>
      </c>
      <c r="C12" s="350">
        <v>1</v>
      </c>
      <c r="D12" s="340">
        <v>0.06666666666666667</v>
      </c>
      <c r="E12" s="351">
        <v>14</v>
      </c>
      <c r="F12" s="340">
        <v>0.9333333333333333</v>
      </c>
      <c r="G12" s="352">
        <v>15</v>
      </c>
      <c r="H12" s="351">
        <v>8</v>
      </c>
      <c r="I12" s="353">
        <v>0.34782608695652173</v>
      </c>
      <c r="J12" s="354">
        <v>23</v>
      </c>
    </row>
    <row r="13" spans="2:10" ht="13.5" thickBot="1">
      <c r="B13" s="357" t="s">
        <v>310</v>
      </c>
      <c r="C13" s="358">
        <v>9</v>
      </c>
      <c r="D13" s="359">
        <v>0.25</v>
      </c>
      <c r="E13" s="360">
        <v>27</v>
      </c>
      <c r="F13" s="359">
        <v>0.75</v>
      </c>
      <c r="G13" s="251">
        <v>36</v>
      </c>
      <c r="H13" s="360">
        <v>22</v>
      </c>
      <c r="I13" s="353">
        <v>0.3793103448275862</v>
      </c>
      <c r="J13" s="361">
        <v>58</v>
      </c>
    </row>
    <row r="14" spans="2:10" ht="13.5" thickBot="1">
      <c r="B14" s="148" t="s">
        <v>165</v>
      </c>
      <c r="C14" s="362">
        <v>142</v>
      </c>
      <c r="D14" s="359">
        <v>0.2689393939393939</v>
      </c>
      <c r="E14" s="363">
        <v>386</v>
      </c>
      <c r="F14" s="359">
        <v>0.7310606060606061</v>
      </c>
      <c r="G14" s="363">
        <v>528</v>
      </c>
      <c r="H14" s="363">
        <v>452</v>
      </c>
      <c r="I14" s="353">
        <v>0.46122448979591835</v>
      </c>
      <c r="J14" s="364">
        <v>980</v>
      </c>
    </row>
    <row r="23" ht="12.75">
      <c r="B23" s="7" t="s">
        <v>286</v>
      </c>
    </row>
    <row r="26" ht="15.75">
      <c r="B26" s="8" t="s">
        <v>1</v>
      </c>
    </row>
  </sheetData>
  <sheetProtection/>
  <mergeCells count="6">
    <mergeCell ref="B4:B5"/>
    <mergeCell ref="C4:D4"/>
    <mergeCell ref="E4:F4"/>
    <mergeCell ref="G4:G5"/>
    <mergeCell ref="H4:I4"/>
    <mergeCell ref="J4:J5"/>
  </mergeCells>
  <hyperlinks>
    <hyperlink ref="B26" location="Contents!A1" display="Contents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A66BD3"/>
  </sheetPr>
  <dimension ref="B2:I21"/>
  <sheetViews>
    <sheetView showGridLines="0" zoomScalePageLayoutView="0" workbookViewId="0" topLeftCell="A1">
      <selection activeCell="C6" sqref="C6:I14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8" width="13.57421875" style="0" customWidth="1"/>
    <col min="9" max="9" width="13.140625" style="0" bestFit="1" customWidth="1"/>
  </cols>
  <sheetData>
    <row r="2" spans="2:9" ht="18.75">
      <c r="B2" s="12" t="s">
        <v>295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>
      <c r="B4" s="708" t="s">
        <v>27</v>
      </c>
      <c r="C4" s="701" t="s">
        <v>8</v>
      </c>
      <c r="D4" s="701"/>
      <c r="E4" s="701" t="s">
        <v>26</v>
      </c>
      <c r="F4" s="701"/>
      <c r="G4" s="714" t="s">
        <v>166</v>
      </c>
      <c r="H4" s="715"/>
      <c r="I4" s="704" t="s">
        <v>4</v>
      </c>
    </row>
    <row r="5" spans="2:9" ht="15.75" thickBot="1">
      <c r="B5" s="713"/>
      <c r="C5" s="501" t="s">
        <v>102</v>
      </c>
      <c r="D5" s="499" t="s">
        <v>3</v>
      </c>
      <c r="E5" s="501" t="s">
        <v>102</v>
      </c>
      <c r="F5" s="499" t="s">
        <v>3</v>
      </c>
      <c r="G5" s="501" t="s">
        <v>102</v>
      </c>
      <c r="H5" s="499" t="s">
        <v>3</v>
      </c>
      <c r="I5" s="705"/>
    </row>
    <row r="6" spans="2:9" ht="12.75">
      <c r="B6" s="310" t="s">
        <v>220</v>
      </c>
      <c r="C6" s="366">
        <v>66</v>
      </c>
      <c r="D6" s="367">
        <v>0.14732142857142858</v>
      </c>
      <c r="E6" s="368">
        <v>299</v>
      </c>
      <c r="F6" s="367">
        <v>0.6674107142857143</v>
      </c>
      <c r="G6" s="368">
        <v>83</v>
      </c>
      <c r="H6" s="369">
        <v>0.18526785714285715</v>
      </c>
      <c r="I6" s="370">
        <v>448</v>
      </c>
    </row>
    <row r="7" spans="2:9" ht="12.75">
      <c r="B7" s="310" t="s">
        <v>167</v>
      </c>
      <c r="C7" s="366">
        <v>13</v>
      </c>
      <c r="D7" s="367">
        <v>0.18571428571428572</v>
      </c>
      <c r="E7" s="368">
        <v>48</v>
      </c>
      <c r="F7" s="367">
        <v>0.6857142857142857</v>
      </c>
      <c r="G7" s="368">
        <v>9</v>
      </c>
      <c r="H7" s="369">
        <v>0.12857142857142856</v>
      </c>
      <c r="I7" s="370">
        <v>70</v>
      </c>
    </row>
    <row r="8" spans="2:9" ht="12.75">
      <c r="B8" s="310" t="s">
        <v>168</v>
      </c>
      <c r="C8" s="366">
        <v>19</v>
      </c>
      <c r="D8" s="367">
        <v>0.38</v>
      </c>
      <c r="E8" s="368">
        <v>31</v>
      </c>
      <c r="F8" s="367">
        <v>0.62</v>
      </c>
      <c r="G8" s="368">
        <v>0</v>
      </c>
      <c r="H8" s="369">
        <v>0</v>
      </c>
      <c r="I8" s="370">
        <v>50</v>
      </c>
    </row>
    <row r="9" spans="2:9" ht="12.75">
      <c r="B9" s="310" t="s">
        <v>174</v>
      </c>
      <c r="C9" s="366">
        <v>19</v>
      </c>
      <c r="D9" s="367">
        <v>0.34545454545454546</v>
      </c>
      <c r="E9" s="368">
        <v>30</v>
      </c>
      <c r="F9" s="367">
        <v>0.5454545454545454</v>
      </c>
      <c r="G9" s="368">
        <v>6</v>
      </c>
      <c r="H9" s="369">
        <v>0.10909090909090909</v>
      </c>
      <c r="I9" s="370">
        <v>55</v>
      </c>
    </row>
    <row r="10" spans="2:9" ht="12.75">
      <c r="B10" s="310" t="s">
        <v>221</v>
      </c>
      <c r="C10" s="366">
        <v>51</v>
      </c>
      <c r="D10" s="367">
        <v>0.19844357976653695</v>
      </c>
      <c r="E10" s="368">
        <v>201</v>
      </c>
      <c r="F10" s="367">
        <v>0.7821011673151751</v>
      </c>
      <c r="G10" s="368">
        <v>5</v>
      </c>
      <c r="H10" s="369">
        <v>0.019455252918287938</v>
      </c>
      <c r="I10" s="370">
        <v>257</v>
      </c>
    </row>
    <row r="11" spans="2:9" ht="12.75">
      <c r="B11" s="310" t="s">
        <v>192</v>
      </c>
      <c r="C11" s="366">
        <v>7</v>
      </c>
      <c r="D11" s="367">
        <v>0.3684210526315789</v>
      </c>
      <c r="E11" s="368">
        <v>6</v>
      </c>
      <c r="F11" s="367">
        <v>0.3157894736842105</v>
      </c>
      <c r="G11" s="368">
        <v>6</v>
      </c>
      <c r="H11" s="369">
        <v>0.3157894736842105</v>
      </c>
      <c r="I11" s="370">
        <v>19</v>
      </c>
    </row>
    <row r="12" spans="2:9" ht="12.75">
      <c r="B12" s="310" t="s">
        <v>169</v>
      </c>
      <c r="C12" s="366">
        <v>8</v>
      </c>
      <c r="D12" s="367">
        <v>0.34782608695652173</v>
      </c>
      <c r="E12" s="368">
        <v>14</v>
      </c>
      <c r="F12" s="367">
        <v>0.6086956521739131</v>
      </c>
      <c r="G12" s="368">
        <v>1</v>
      </c>
      <c r="H12" s="369">
        <v>0.043478260869565216</v>
      </c>
      <c r="I12" s="370">
        <v>23</v>
      </c>
    </row>
    <row r="13" spans="2:9" ht="13.5" thickBot="1">
      <c r="B13" s="320" t="s">
        <v>310</v>
      </c>
      <c r="C13" s="375">
        <v>16</v>
      </c>
      <c r="D13" s="376">
        <v>0.27586206896551724</v>
      </c>
      <c r="E13" s="377">
        <v>42</v>
      </c>
      <c r="F13" s="376">
        <v>0.7241379310344828</v>
      </c>
      <c r="G13" s="377">
        <v>0</v>
      </c>
      <c r="H13" s="378">
        <v>0</v>
      </c>
      <c r="I13" s="379">
        <v>58</v>
      </c>
    </row>
    <row r="14" spans="2:9" ht="13.5" thickBot="1">
      <c r="B14" s="148" t="s">
        <v>165</v>
      </c>
      <c r="C14" s="380">
        <v>199</v>
      </c>
      <c r="D14" s="376">
        <v>0.2030612244897959</v>
      </c>
      <c r="E14" s="150">
        <v>671</v>
      </c>
      <c r="F14" s="376">
        <v>0.6846938775510204</v>
      </c>
      <c r="G14" s="150">
        <v>110</v>
      </c>
      <c r="H14" s="378">
        <v>0.11224489795918367</v>
      </c>
      <c r="I14" s="381">
        <v>980</v>
      </c>
    </row>
    <row r="19" ht="12.75">
      <c r="B19" s="7" t="s">
        <v>286</v>
      </c>
    </row>
    <row r="21" ht="15.75">
      <c r="B21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21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A66BD3"/>
  </sheetPr>
  <dimension ref="B2:W22"/>
  <sheetViews>
    <sheetView showGridLines="0" zoomScalePageLayoutView="0" workbookViewId="0" topLeftCell="A1">
      <selection activeCell="C6" sqref="C6:O14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14" width="9.421875" style="0" customWidth="1"/>
    <col min="15" max="16" width="8.421875" style="0" customWidth="1"/>
    <col min="17" max="17" width="4.57421875" style="0" bestFit="1" customWidth="1"/>
    <col min="18" max="18" width="5.421875" style="0" bestFit="1" customWidth="1"/>
    <col min="19" max="19" width="7.8515625" style="0" customWidth="1"/>
    <col min="20" max="20" width="7.57421875" style="0" customWidth="1"/>
    <col min="21" max="21" width="4.57421875" style="0" bestFit="1" customWidth="1"/>
    <col min="22" max="22" width="6.421875" style="0" bestFit="1" customWidth="1"/>
    <col min="23" max="23" width="8.00390625" style="0" bestFit="1" customWidth="1"/>
  </cols>
  <sheetData>
    <row r="2" spans="2:23" ht="18.75">
      <c r="B2" s="688" t="s">
        <v>296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30"/>
      <c r="Q2" s="30"/>
      <c r="R2" s="30"/>
      <c r="S2" s="30"/>
      <c r="T2" s="30"/>
      <c r="U2" s="30"/>
      <c r="V2" s="30"/>
      <c r="W2" s="30"/>
    </row>
    <row r="3" ht="13.5" thickBot="1"/>
    <row r="4" spans="2:15" ht="15.75">
      <c r="B4" s="716" t="s">
        <v>27</v>
      </c>
      <c r="C4" s="718" t="s">
        <v>171</v>
      </c>
      <c r="D4" s="718"/>
      <c r="E4" s="718" t="s">
        <v>45</v>
      </c>
      <c r="F4" s="718"/>
      <c r="G4" s="718" t="s">
        <v>155</v>
      </c>
      <c r="H4" s="718"/>
      <c r="I4" s="719" t="s">
        <v>176</v>
      </c>
      <c r="J4" s="719"/>
      <c r="K4" s="718" t="s">
        <v>46</v>
      </c>
      <c r="L4" s="718"/>
      <c r="M4" s="718" t="s">
        <v>166</v>
      </c>
      <c r="N4" s="720"/>
      <c r="O4" s="716" t="s">
        <v>4</v>
      </c>
    </row>
    <row r="5" spans="2:15" ht="16.5" thickBot="1">
      <c r="B5" s="717"/>
      <c r="C5" s="502" t="s">
        <v>102</v>
      </c>
      <c r="D5" s="502" t="s">
        <v>3</v>
      </c>
      <c r="E5" s="502" t="s">
        <v>102</v>
      </c>
      <c r="F5" s="502" t="s">
        <v>3</v>
      </c>
      <c r="G5" s="502" t="s">
        <v>102</v>
      </c>
      <c r="H5" s="502" t="s">
        <v>3</v>
      </c>
      <c r="I5" s="502" t="s">
        <v>102</v>
      </c>
      <c r="J5" s="502" t="s">
        <v>3</v>
      </c>
      <c r="K5" s="502" t="s">
        <v>102</v>
      </c>
      <c r="L5" s="502" t="s">
        <v>3</v>
      </c>
      <c r="M5" s="502" t="s">
        <v>102</v>
      </c>
      <c r="N5" s="503" t="s">
        <v>3</v>
      </c>
      <c r="O5" s="717"/>
    </row>
    <row r="6" spans="2:15" ht="12.75">
      <c r="B6" s="334" t="s">
        <v>220</v>
      </c>
      <c r="C6" s="307">
        <v>13</v>
      </c>
      <c r="D6" s="277">
        <v>0.029017857142857144</v>
      </c>
      <c r="E6" s="307">
        <v>9</v>
      </c>
      <c r="F6" s="277">
        <v>0.020089285714285716</v>
      </c>
      <c r="G6" s="307">
        <v>5</v>
      </c>
      <c r="H6" s="277">
        <v>0.011160714285714286</v>
      </c>
      <c r="I6" s="307">
        <v>396</v>
      </c>
      <c r="J6" s="277">
        <v>0.8839285714285714</v>
      </c>
      <c r="K6" s="307">
        <v>2</v>
      </c>
      <c r="L6" s="277">
        <v>0.004464285714285714</v>
      </c>
      <c r="M6" s="307">
        <v>23</v>
      </c>
      <c r="N6" s="384">
        <v>0.05133928571428571</v>
      </c>
      <c r="O6" s="385">
        <v>448</v>
      </c>
    </row>
    <row r="7" spans="2:15" ht="12.75">
      <c r="B7" s="334" t="s">
        <v>167</v>
      </c>
      <c r="C7" s="307">
        <v>2</v>
      </c>
      <c r="D7" s="277">
        <v>0.02857142857142857</v>
      </c>
      <c r="E7" s="307">
        <v>1</v>
      </c>
      <c r="F7" s="277">
        <v>0.014285714285714285</v>
      </c>
      <c r="G7" s="307">
        <v>1</v>
      </c>
      <c r="H7" s="277">
        <v>0.014285714285714285</v>
      </c>
      <c r="I7" s="307">
        <v>52</v>
      </c>
      <c r="J7" s="277">
        <v>0.7428571428571429</v>
      </c>
      <c r="K7" s="307">
        <v>0</v>
      </c>
      <c r="L7" s="277">
        <v>0</v>
      </c>
      <c r="M7" s="307">
        <v>14</v>
      </c>
      <c r="N7" s="384">
        <v>0.2</v>
      </c>
      <c r="O7" s="385">
        <v>70</v>
      </c>
    </row>
    <row r="8" spans="2:15" ht="12.75">
      <c r="B8" s="334" t="s">
        <v>168</v>
      </c>
      <c r="C8" s="307">
        <v>0</v>
      </c>
      <c r="D8" s="277">
        <v>0</v>
      </c>
      <c r="E8" s="307">
        <v>0</v>
      </c>
      <c r="F8" s="277">
        <v>0</v>
      </c>
      <c r="G8" s="307">
        <v>1</v>
      </c>
      <c r="H8" s="277">
        <v>0.02</v>
      </c>
      <c r="I8" s="307">
        <v>22</v>
      </c>
      <c r="J8" s="277">
        <v>0.44</v>
      </c>
      <c r="K8" s="307">
        <v>0</v>
      </c>
      <c r="L8" s="277">
        <v>0</v>
      </c>
      <c r="M8" s="307">
        <v>27</v>
      </c>
      <c r="N8" s="384">
        <v>0.54</v>
      </c>
      <c r="O8" s="385">
        <v>50</v>
      </c>
    </row>
    <row r="9" spans="2:15" ht="12.75">
      <c r="B9" s="334" t="s">
        <v>174</v>
      </c>
      <c r="C9" s="307">
        <v>1</v>
      </c>
      <c r="D9" s="277">
        <v>0.01818181818181818</v>
      </c>
      <c r="E9" s="307">
        <v>0</v>
      </c>
      <c r="F9" s="277">
        <v>0</v>
      </c>
      <c r="G9" s="307">
        <v>0</v>
      </c>
      <c r="H9" s="277">
        <v>0</v>
      </c>
      <c r="I9" s="307">
        <v>38</v>
      </c>
      <c r="J9" s="277">
        <v>0.6909090909090909</v>
      </c>
      <c r="K9" s="307">
        <v>0</v>
      </c>
      <c r="L9" s="277">
        <v>0</v>
      </c>
      <c r="M9" s="307">
        <v>16</v>
      </c>
      <c r="N9" s="384">
        <v>0.2909090909090909</v>
      </c>
      <c r="O9" s="385">
        <v>55</v>
      </c>
    </row>
    <row r="10" spans="2:15" ht="12.75">
      <c r="B10" s="334" t="s">
        <v>221</v>
      </c>
      <c r="C10" s="307">
        <v>0</v>
      </c>
      <c r="D10" s="277">
        <v>0</v>
      </c>
      <c r="E10" s="307">
        <v>9</v>
      </c>
      <c r="F10" s="277">
        <v>0.03501945525291829</v>
      </c>
      <c r="G10" s="307">
        <v>1</v>
      </c>
      <c r="H10" s="277">
        <v>0.0038910505836575876</v>
      </c>
      <c r="I10" s="307">
        <v>103</v>
      </c>
      <c r="J10" s="277">
        <v>0.40077821011673154</v>
      </c>
      <c r="K10" s="307">
        <v>0</v>
      </c>
      <c r="L10" s="277">
        <v>0</v>
      </c>
      <c r="M10" s="307">
        <v>144</v>
      </c>
      <c r="N10" s="384">
        <v>0.5603112840466926</v>
      </c>
      <c r="O10" s="385">
        <v>257</v>
      </c>
    </row>
    <row r="11" spans="2:15" ht="12.75">
      <c r="B11" s="334" t="s">
        <v>192</v>
      </c>
      <c r="C11" s="307">
        <v>0</v>
      </c>
      <c r="D11" s="277">
        <v>0</v>
      </c>
      <c r="E11" s="307">
        <v>0</v>
      </c>
      <c r="F11" s="277">
        <v>0</v>
      </c>
      <c r="G11" s="307">
        <v>1</v>
      </c>
      <c r="H11" s="277">
        <v>0.05263157894736842</v>
      </c>
      <c r="I11" s="307">
        <v>6</v>
      </c>
      <c r="J11" s="277">
        <v>0.3157894736842105</v>
      </c>
      <c r="K11" s="307">
        <v>0</v>
      </c>
      <c r="L11" s="277">
        <v>0</v>
      </c>
      <c r="M11" s="307">
        <v>12</v>
      </c>
      <c r="N11" s="384">
        <v>0.631578947368421</v>
      </c>
      <c r="O11" s="385">
        <v>19</v>
      </c>
    </row>
    <row r="12" spans="2:15" ht="12.75">
      <c r="B12" s="334" t="s">
        <v>169</v>
      </c>
      <c r="C12" s="307">
        <v>0</v>
      </c>
      <c r="D12" s="277">
        <v>0</v>
      </c>
      <c r="E12" s="307">
        <v>0</v>
      </c>
      <c r="F12" s="277">
        <v>0</v>
      </c>
      <c r="G12" s="307">
        <v>1</v>
      </c>
      <c r="H12" s="277">
        <v>0.043478260869565216</v>
      </c>
      <c r="I12" s="307">
        <v>14</v>
      </c>
      <c r="J12" s="277">
        <v>0.6086956521739131</v>
      </c>
      <c r="K12" s="307">
        <v>0</v>
      </c>
      <c r="L12" s="277">
        <v>0</v>
      </c>
      <c r="M12" s="307">
        <v>8</v>
      </c>
      <c r="N12" s="384">
        <v>0.34782608695652173</v>
      </c>
      <c r="O12" s="385">
        <v>23</v>
      </c>
    </row>
    <row r="13" spans="2:15" ht="13.5" thickBot="1">
      <c r="B13" s="320" t="s">
        <v>310</v>
      </c>
      <c r="C13" s="269">
        <v>0</v>
      </c>
      <c r="D13" s="290">
        <v>0</v>
      </c>
      <c r="E13" s="269">
        <v>3</v>
      </c>
      <c r="F13" s="290">
        <v>0.05172413793103448</v>
      </c>
      <c r="G13" s="269">
        <v>0</v>
      </c>
      <c r="H13" s="290">
        <v>0</v>
      </c>
      <c r="I13" s="269">
        <v>28</v>
      </c>
      <c r="J13" s="290">
        <v>0.4827586206896552</v>
      </c>
      <c r="K13" s="269">
        <v>0</v>
      </c>
      <c r="L13" s="290">
        <v>0</v>
      </c>
      <c r="M13" s="269">
        <v>27</v>
      </c>
      <c r="N13" s="292">
        <v>0.46551724137931033</v>
      </c>
      <c r="O13" s="388">
        <v>58</v>
      </c>
    </row>
    <row r="14" spans="2:15" ht="13.5" thickBot="1">
      <c r="B14" s="148" t="s">
        <v>165</v>
      </c>
      <c r="C14" s="389">
        <v>16</v>
      </c>
      <c r="D14" s="290">
        <v>0.0163265306122449</v>
      </c>
      <c r="E14" s="410">
        <v>22</v>
      </c>
      <c r="F14" s="290">
        <v>0.022448979591836733</v>
      </c>
      <c r="G14" s="410">
        <v>10</v>
      </c>
      <c r="H14" s="290">
        <v>0.01020408163265306</v>
      </c>
      <c r="I14" s="410">
        <v>659</v>
      </c>
      <c r="J14" s="290">
        <v>0.6724489795918367</v>
      </c>
      <c r="K14" s="410">
        <v>2</v>
      </c>
      <c r="L14" s="290">
        <v>0.0020408163265306124</v>
      </c>
      <c r="M14" s="412">
        <v>271</v>
      </c>
      <c r="N14" s="292">
        <v>0.27653061224489794</v>
      </c>
      <c r="O14" s="413">
        <v>980</v>
      </c>
    </row>
    <row r="20" ht="12.75">
      <c r="B20" s="7" t="s">
        <v>286</v>
      </c>
    </row>
    <row r="22" ht="15.75">
      <c r="B22" s="8" t="s">
        <v>1</v>
      </c>
    </row>
  </sheetData>
  <sheetProtection/>
  <mergeCells count="9">
    <mergeCell ref="B2:O2"/>
    <mergeCell ref="B4:B5"/>
    <mergeCell ref="C4:D4"/>
    <mergeCell ref="E4:F4"/>
    <mergeCell ref="G4:H4"/>
    <mergeCell ref="I4:J4"/>
    <mergeCell ref="K4:L4"/>
    <mergeCell ref="M4:N4"/>
    <mergeCell ref="O4:O5"/>
  </mergeCells>
  <hyperlinks>
    <hyperlink ref="B22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A66BD3"/>
  </sheetPr>
  <dimension ref="B2:AD28"/>
  <sheetViews>
    <sheetView showGridLines="0" zoomScalePageLayoutView="0" workbookViewId="0" topLeftCell="A1">
      <selection activeCell="C7" sqref="C7:U15"/>
    </sheetView>
  </sheetViews>
  <sheetFormatPr defaultColWidth="9.140625" defaultRowHeight="12.75"/>
  <cols>
    <col min="1" max="1" width="4.57421875" style="0" customWidth="1"/>
    <col min="2" max="2" width="18.57421875" style="0" customWidth="1"/>
    <col min="3" max="20" width="7.421875" style="0" customWidth="1"/>
    <col min="21" max="21" width="9.421875" style="0" customWidth="1"/>
    <col min="22" max="22" width="6.421875" style="0" bestFit="1" customWidth="1"/>
    <col min="23" max="23" width="4.57421875" style="0" bestFit="1" customWidth="1"/>
    <col min="24" max="24" width="7.421875" style="0" bestFit="1" customWidth="1"/>
    <col min="25" max="25" width="4.57421875" style="0" bestFit="1" customWidth="1"/>
    <col min="26" max="26" width="6.421875" style="0" bestFit="1" customWidth="1"/>
    <col min="27" max="27" width="4.57421875" style="0" bestFit="1" customWidth="1"/>
    <col min="28" max="28" width="7.421875" style="0" bestFit="1" customWidth="1"/>
    <col min="29" max="29" width="8.00390625" style="0" bestFit="1" customWidth="1"/>
  </cols>
  <sheetData>
    <row r="2" spans="2:30" ht="18.75">
      <c r="B2" s="688" t="s">
        <v>297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30"/>
      <c r="W2" s="30"/>
      <c r="X2" s="30"/>
      <c r="Y2" s="30"/>
      <c r="Z2" s="30"/>
      <c r="AA2" s="30"/>
      <c r="AB2" s="30"/>
      <c r="AC2" s="30"/>
      <c r="AD2" s="30"/>
    </row>
    <row r="4" ht="13.5" thickBot="1"/>
    <row r="5" spans="2:21" ht="15.75">
      <c r="B5" s="724" t="s">
        <v>27</v>
      </c>
      <c r="C5" s="718" t="s">
        <v>51</v>
      </c>
      <c r="D5" s="718"/>
      <c r="E5" s="718" t="s">
        <v>52</v>
      </c>
      <c r="F5" s="718"/>
      <c r="G5" s="718" t="s">
        <v>53</v>
      </c>
      <c r="H5" s="718"/>
      <c r="I5" s="718" t="s">
        <v>54</v>
      </c>
      <c r="J5" s="718"/>
      <c r="K5" s="718" t="s">
        <v>55</v>
      </c>
      <c r="L5" s="718"/>
      <c r="M5" s="718" t="s">
        <v>57</v>
      </c>
      <c r="N5" s="718"/>
      <c r="O5" s="718" t="s">
        <v>46</v>
      </c>
      <c r="P5" s="718"/>
      <c r="Q5" s="718" t="s">
        <v>160</v>
      </c>
      <c r="R5" s="718"/>
      <c r="S5" s="718" t="s">
        <v>166</v>
      </c>
      <c r="T5" s="721"/>
      <c r="U5" s="722" t="s">
        <v>4</v>
      </c>
    </row>
    <row r="6" spans="2:21" ht="16.5" thickBot="1">
      <c r="B6" s="725"/>
      <c r="C6" s="502" t="s">
        <v>102</v>
      </c>
      <c r="D6" s="502" t="s">
        <v>3</v>
      </c>
      <c r="E6" s="502" t="s">
        <v>102</v>
      </c>
      <c r="F6" s="502" t="s">
        <v>3</v>
      </c>
      <c r="G6" s="502" t="s">
        <v>102</v>
      </c>
      <c r="H6" s="502" t="s">
        <v>3</v>
      </c>
      <c r="I6" s="502" t="s">
        <v>102</v>
      </c>
      <c r="J6" s="502" t="s">
        <v>3</v>
      </c>
      <c r="K6" s="502" t="s">
        <v>102</v>
      </c>
      <c r="L6" s="502" t="s">
        <v>3</v>
      </c>
      <c r="M6" s="502" t="s">
        <v>102</v>
      </c>
      <c r="N6" s="502" t="s">
        <v>3</v>
      </c>
      <c r="O6" s="502" t="s">
        <v>102</v>
      </c>
      <c r="P6" s="502" t="s">
        <v>3</v>
      </c>
      <c r="Q6" s="502" t="s">
        <v>102</v>
      </c>
      <c r="R6" s="502" t="s">
        <v>3</v>
      </c>
      <c r="S6" s="502" t="s">
        <v>102</v>
      </c>
      <c r="T6" s="504" t="s">
        <v>3</v>
      </c>
      <c r="U6" s="723"/>
    </row>
    <row r="7" spans="2:21" ht="12.75">
      <c r="B7" s="392" t="s">
        <v>220</v>
      </c>
      <c r="C7" s="307">
        <v>2</v>
      </c>
      <c r="D7" s="340">
        <v>0.004464285714285714</v>
      </c>
      <c r="E7" s="351">
        <v>80</v>
      </c>
      <c r="F7" s="340">
        <v>0.17857142857142858</v>
      </c>
      <c r="G7" s="307">
        <v>6</v>
      </c>
      <c r="H7" s="340">
        <v>0.013392857142857142</v>
      </c>
      <c r="I7" s="307">
        <v>0</v>
      </c>
      <c r="J7" s="340">
        <v>0</v>
      </c>
      <c r="K7" s="351">
        <v>22</v>
      </c>
      <c r="L7" s="340">
        <v>0.049107142857142856</v>
      </c>
      <c r="M7" s="393">
        <v>66</v>
      </c>
      <c r="N7" s="340">
        <v>0.14732142857142858</v>
      </c>
      <c r="O7" s="351">
        <v>1</v>
      </c>
      <c r="P7" s="340">
        <v>0.002232142857142857</v>
      </c>
      <c r="Q7" s="351">
        <v>161</v>
      </c>
      <c r="R7" s="340">
        <v>0.359375</v>
      </c>
      <c r="S7" s="351">
        <v>110</v>
      </c>
      <c r="T7" s="394">
        <v>0.24553571428571427</v>
      </c>
      <c r="U7" s="395">
        <v>448</v>
      </c>
    </row>
    <row r="8" spans="2:21" ht="12.75">
      <c r="B8" s="392" t="s">
        <v>167</v>
      </c>
      <c r="C8" s="307">
        <v>2</v>
      </c>
      <c r="D8" s="340">
        <v>0.02857142857142857</v>
      </c>
      <c r="E8" s="351">
        <v>20</v>
      </c>
      <c r="F8" s="340">
        <v>0.2857142857142857</v>
      </c>
      <c r="G8" s="307">
        <v>2</v>
      </c>
      <c r="H8" s="340">
        <v>0.02857142857142857</v>
      </c>
      <c r="I8" s="307">
        <v>0</v>
      </c>
      <c r="J8" s="340">
        <v>0</v>
      </c>
      <c r="K8" s="351">
        <v>3</v>
      </c>
      <c r="L8" s="340">
        <v>0.04285714285714286</v>
      </c>
      <c r="M8" s="393">
        <v>13</v>
      </c>
      <c r="N8" s="340">
        <v>0.18571428571428572</v>
      </c>
      <c r="O8" s="351">
        <v>0</v>
      </c>
      <c r="P8" s="340">
        <v>0</v>
      </c>
      <c r="Q8" s="351">
        <v>28</v>
      </c>
      <c r="R8" s="340">
        <v>0.4</v>
      </c>
      <c r="S8" s="351">
        <v>2</v>
      </c>
      <c r="T8" s="394">
        <v>0.02857142857142857</v>
      </c>
      <c r="U8" s="395">
        <v>70</v>
      </c>
    </row>
    <row r="9" spans="2:21" ht="12.75">
      <c r="B9" s="392" t="s">
        <v>168</v>
      </c>
      <c r="C9" s="307">
        <v>0</v>
      </c>
      <c r="D9" s="340">
        <v>0</v>
      </c>
      <c r="E9" s="351">
        <v>10</v>
      </c>
      <c r="F9" s="340">
        <v>0.2</v>
      </c>
      <c r="G9" s="307">
        <v>2</v>
      </c>
      <c r="H9" s="340">
        <v>0.04</v>
      </c>
      <c r="I9" s="307">
        <v>0</v>
      </c>
      <c r="J9" s="340">
        <v>0</v>
      </c>
      <c r="K9" s="351">
        <v>5</v>
      </c>
      <c r="L9" s="340">
        <v>0.1</v>
      </c>
      <c r="M9" s="393">
        <v>19</v>
      </c>
      <c r="N9" s="340">
        <v>0.38</v>
      </c>
      <c r="O9" s="351">
        <v>0</v>
      </c>
      <c r="P9" s="340">
        <v>0</v>
      </c>
      <c r="Q9" s="351">
        <v>6</v>
      </c>
      <c r="R9" s="340">
        <v>0.12</v>
      </c>
      <c r="S9" s="351">
        <v>8</v>
      </c>
      <c r="T9" s="394">
        <v>0.16</v>
      </c>
      <c r="U9" s="395">
        <v>50</v>
      </c>
    </row>
    <row r="10" spans="2:21" ht="12.75">
      <c r="B10" s="392" t="s">
        <v>174</v>
      </c>
      <c r="C10" s="307">
        <v>2</v>
      </c>
      <c r="D10" s="340">
        <v>0.03636363636363636</v>
      </c>
      <c r="E10" s="351">
        <v>11</v>
      </c>
      <c r="F10" s="340">
        <v>0.2</v>
      </c>
      <c r="G10" s="307">
        <v>1</v>
      </c>
      <c r="H10" s="340">
        <v>0.01818181818181818</v>
      </c>
      <c r="I10" s="307">
        <v>0</v>
      </c>
      <c r="J10" s="340">
        <v>0</v>
      </c>
      <c r="K10" s="351">
        <v>2</v>
      </c>
      <c r="L10" s="340">
        <v>0.03636363636363636</v>
      </c>
      <c r="M10" s="393">
        <v>19</v>
      </c>
      <c r="N10" s="340">
        <v>0.34545454545454546</v>
      </c>
      <c r="O10" s="351">
        <v>0</v>
      </c>
      <c r="P10" s="340">
        <v>0</v>
      </c>
      <c r="Q10" s="351">
        <v>15</v>
      </c>
      <c r="R10" s="340">
        <v>0.2727272727272727</v>
      </c>
      <c r="S10" s="351">
        <v>5</v>
      </c>
      <c r="T10" s="394">
        <v>0.09090909090909091</v>
      </c>
      <c r="U10" s="395">
        <v>55</v>
      </c>
    </row>
    <row r="11" spans="2:21" ht="12.75">
      <c r="B11" s="392" t="s">
        <v>221</v>
      </c>
      <c r="C11" s="307">
        <v>1</v>
      </c>
      <c r="D11" s="340">
        <v>0.0038910505836575876</v>
      </c>
      <c r="E11" s="351">
        <v>70</v>
      </c>
      <c r="F11" s="340">
        <v>0.2723735408560311</v>
      </c>
      <c r="G11" s="307">
        <v>5</v>
      </c>
      <c r="H11" s="340">
        <v>0.019455252918287938</v>
      </c>
      <c r="I11" s="307">
        <v>8</v>
      </c>
      <c r="J11" s="340">
        <v>0.0311284046692607</v>
      </c>
      <c r="K11" s="351">
        <v>21</v>
      </c>
      <c r="L11" s="340">
        <v>0.08171206225680934</v>
      </c>
      <c r="M11" s="393">
        <v>51</v>
      </c>
      <c r="N11" s="340">
        <v>0.19844357976653695</v>
      </c>
      <c r="O11" s="351">
        <v>3</v>
      </c>
      <c r="P11" s="340">
        <v>0.011673151750972763</v>
      </c>
      <c r="Q11" s="351">
        <v>77</v>
      </c>
      <c r="R11" s="340">
        <v>0.29961089494163423</v>
      </c>
      <c r="S11" s="351">
        <v>21</v>
      </c>
      <c r="T11" s="394">
        <v>0.08171206225680934</v>
      </c>
      <c r="U11" s="395">
        <v>257</v>
      </c>
    </row>
    <row r="12" spans="2:21" ht="12.75">
      <c r="B12" s="392" t="s">
        <v>192</v>
      </c>
      <c r="C12" s="307">
        <v>0</v>
      </c>
      <c r="D12" s="340">
        <v>0</v>
      </c>
      <c r="E12" s="351">
        <v>3</v>
      </c>
      <c r="F12" s="340">
        <v>0.15789473684210525</v>
      </c>
      <c r="G12" s="307">
        <v>0</v>
      </c>
      <c r="H12" s="340">
        <v>0</v>
      </c>
      <c r="I12" s="307">
        <v>0</v>
      </c>
      <c r="J12" s="340">
        <v>0</v>
      </c>
      <c r="K12" s="351">
        <v>1</v>
      </c>
      <c r="L12" s="340">
        <v>0.05263157894736842</v>
      </c>
      <c r="M12" s="393">
        <v>7</v>
      </c>
      <c r="N12" s="340">
        <v>0.3684210526315789</v>
      </c>
      <c r="O12" s="351">
        <v>0</v>
      </c>
      <c r="P12" s="340">
        <v>0</v>
      </c>
      <c r="Q12" s="351">
        <v>4</v>
      </c>
      <c r="R12" s="340">
        <v>0.21052631578947367</v>
      </c>
      <c r="S12" s="351">
        <v>4</v>
      </c>
      <c r="T12" s="394">
        <v>0.21052631578947367</v>
      </c>
      <c r="U12" s="395">
        <v>19</v>
      </c>
    </row>
    <row r="13" spans="2:21" ht="12.75">
      <c r="B13" s="392" t="s">
        <v>169</v>
      </c>
      <c r="C13" s="307">
        <v>0</v>
      </c>
      <c r="D13" s="340">
        <v>0</v>
      </c>
      <c r="E13" s="351">
        <v>4</v>
      </c>
      <c r="F13" s="340">
        <v>0.17391304347826086</v>
      </c>
      <c r="G13" s="307">
        <v>0</v>
      </c>
      <c r="H13" s="340">
        <v>0</v>
      </c>
      <c r="I13" s="307">
        <v>2</v>
      </c>
      <c r="J13" s="340">
        <v>0.08695652173913043</v>
      </c>
      <c r="K13" s="351">
        <v>0</v>
      </c>
      <c r="L13" s="340">
        <v>0</v>
      </c>
      <c r="M13" s="393">
        <v>8</v>
      </c>
      <c r="N13" s="340">
        <v>0.34782608695652173</v>
      </c>
      <c r="O13" s="351">
        <v>0</v>
      </c>
      <c r="P13" s="340">
        <v>0</v>
      </c>
      <c r="Q13" s="351">
        <v>8</v>
      </c>
      <c r="R13" s="340">
        <v>0.34782608695652173</v>
      </c>
      <c r="S13" s="351">
        <v>1</v>
      </c>
      <c r="T13" s="394">
        <v>0.043478260869565216</v>
      </c>
      <c r="U13" s="395">
        <v>23</v>
      </c>
    </row>
    <row r="14" spans="2:21" ht="13.5" thickBot="1">
      <c r="B14" s="398" t="s">
        <v>310</v>
      </c>
      <c r="C14" s="269">
        <v>0</v>
      </c>
      <c r="D14" s="302">
        <v>0</v>
      </c>
      <c r="E14" s="399">
        <v>19</v>
      </c>
      <c r="F14" s="302">
        <v>0.3275862068965517</v>
      </c>
      <c r="G14" s="269">
        <v>4</v>
      </c>
      <c r="H14" s="302">
        <v>0.06896551724137931</v>
      </c>
      <c r="I14" s="269">
        <v>1</v>
      </c>
      <c r="J14" s="302">
        <v>0.017241379310344827</v>
      </c>
      <c r="K14" s="399">
        <v>2</v>
      </c>
      <c r="L14" s="302">
        <v>0.034482758620689655</v>
      </c>
      <c r="M14" s="400">
        <v>16</v>
      </c>
      <c r="N14" s="302">
        <v>0.27586206896551724</v>
      </c>
      <c r="O14" s="399">
        <v>0</v>
      </c>
      <c r="P14" s="302">
        <v>0</v>
      </c>
      <c r="Q14" s="399">
        <v>7</v>
      </c>
      <c r="R14" s="302">
        <v>0.1206896551724138</v>
      </c>
      <c r="S14" s="399">
        <v>9</v>
      </c>
      <c r="T14" s="401">
        <v>0.15517241379310345</v>
      </c>
      <c r="U14" s="402">
        <v>58</v>
      </c>
    </row>
    <row r="15" spans="2:21" ht="13.5" thickBot="1">
      <c r="B15" s="403" t="s">
        <v>165</v>
      </c>
      <c r="C15" s="273">
        <v>7</v>
      </c>
      <c r="D15" s="302">
        <v>0.007142857142857143</v>
      </c>
      <c r="E15" s="410">
        <v>217</v>
      </c>
      <c r="F15" s="302">
        <v>0.22142857142857142</v>
      </c>
      <c r="G15" s="273">
        <v>20</v>
      </c>
      <c r="H15" s="302">
        <v>0.02040816326530612</v>
      </c>
      <c r="I15" s="273">
        <v>11</v>
      </c>
      <c r="J15" s="302">
        <v>0.011224489795918367</v>
      </c>
      <c r="K15" s="410">
        <v>56</v>
      </c>
      <c r="L15" s="302">
        <v>0.05714285714285714</v>
      </c>
      <c r="M15" s="412">
        <v>199</v>
      </c>
      <c r="N15" s="302">
        <v>0.2030612244897959</v>
      </c>
      <c r="O15" s="410">
        <v>4</v>
      </c>
      <c r="P15" s="302">
        <v>0.004081632653061225</v>
      </c>
      <c r="Q15" s="410">
        <v>306</v>
      </c>
      <c r="R15" s="302">
        <v>0.3122448979591837</v>
      </c>
      <c r="S15" s="410">
        <v>160</v>
      </c>
      <c r="T15" s="401">
        <v>0.16326530612244897</v>
      </c>
      <c r="U15" s="414">
        <v>980</v>
      </c>
    </row>
    <row r="25" ht="12.75">
      <c r="B25" s="7" t="s">
        <v>286</v>
      </c>
    </row>
    <row r="28" ht="15.75">
      <c r="B28" s="8" t="s">
        <v>1</v>
      </c>
    </row>
  </sheetData>
  <sheetProtection/>
  <mergeCells count="12">
    <mergeCell ref="K5:L5"/>
    <mergeCell ref="M5:N5"/>
    <mergeCell ref="O5:P5"/>
    <mergeCell ref="Q5:R5"/>
    <mergeCell ref="S5:T5"/>
    <mergeCell ref="U5:U6"/>
    <mergeCell ref="B2:U2"/>
    <mergeCell ref="B5:B6"/>
    <mergeCell ref="C5:D5"/>
    <mergeCell ref="E5:F5"/>
    <mergeCell ref="G5:H5"/>
    <mergeCell ref="I5:J5"/>
  </mergeCells>
  <hyperlinks>
    <hyperlink ref="B28" location="Contents!A1" display="Contents"/>
  </hyperlink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A66BD3"/>
  </sheetPr>
  <dimension ref="B2:AC25"/>
  <sheetViews>
    <sheetView showGridLines="0" zoomScalePageLayoutView="0" workbookViewId="0" topLeftCell="A1">
      <selection activeCell="C6" sqref="C6:Y14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22" width="7.28125" style="0" customWidth="1"/>
    <col min="23" max="24" width="8.8515625" style="0" customWidth="1"/>
    <col min="25" max="25" width="10.8515625" style="0" customWidth="1"/>
    <col min="29" max="29" width="8.00390625" style="0" bestFit="1" customWidth="1"/>
  </cols>
  <sheetData>
    <row r="2" spans="2:29" ht="18.75">
      <c r="B2" s="688" t="s">
        <v>298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30"/>
      <c r="AA2" s="30"/>
      <c r="AB2" s="30"/>
      <c r="AC2" s="30"/>
    </row>
    <row r="3" ht="13.5" thickBot="1"/>
    <row r="4" spans="2:25" ht="15.75">
      <c r="B4" s="729" t="s">
        <v>27</v>
      </c>
      <c r="C4" s="726" t="s">
        <v>109</v>
      </c>
      <c r="D4" s="726"/>
      <c r="E4" s="726" t="s">
        <v>70</v>
      </c>
      <c r="F4" s="726"/>
      <c r="G4" s="726" t="s">
        <v>36</v>
      </c>
      <c r="H4" s="726"/>
      <c r="I4" s="726" t="s">
        <v>37</v>
      </c>
      <c r="J4" s="726"/>
      <c r="K4" s="726" t="s">
        <v>38</v>
      </c>
      <c r="L4" s="726"/>
      <c r="M4" s="726" t="s">
        <v>39</v>
      </c>
      <c r="N4" s="726"/>
      <c r="O4" s="726" t="s">
        <v>40</v>
      </c>
      <c r="P4" s="726"/>
      <c r="Q4" s="726" t="s">
        <v>41</v>
      </c>
      <c r="R4" s="726"/>
      <c r="S4" s="726" t="s">
        <v>42</v>
      </c>
      <c r="T4" s="726"/>
      <c r="U4" s="718" t="s">
        <v>173</v>
      </c>
      <c r="V4" s="718"/>
      <c r="W4" s="718" t="s">
        <v>166</v>
      </c>
      <c r="X4" s="720"/>
      <c r="Y4" s="727" t="s">
        <v>4</v>
      </c>
    </row>
    <row r="5" spans="2:25" ht="16.5" thickBot="1">
      <c r="B5" s="730"/>
      <c r="C5" s="502" t="s">
        <v>102</v>
      </c>
      <c r="D5" s="502" t="s">
        <v>3</v>
      </c>
      <c r="E5" s="502" t="s">
        <v>102</v>
      </c>
      <c r="F5" s="502" t="s">
        <v>3</v>
      </c>
      <c r="G5" s="502" t="s">
        <v>102</v>
      </c>
      <c r="H5" s="502" t="s">
        <v>3</v>
      </c>
      <c r="I5" s="502" t="s">
        <v>102</v>
      </c>
      <c r="J5" s="502" t="s">
        <v>3</v>
      </c>
      <c r="K5" s="502" t="s">
        <v>102</v>
      </c>
      <c r="L5" s="502" t="s">
        <v>3</v>
      </c>
      <c r="M5" s="502" t="s">
        <v>102</v>
      </c>
      <c r="N5" s="502" t="s">
        <v>3</v>
      </c>
      <c r="O5" s="502" t="s">
        <v>102</v>
      </c>
      <c r="P5" s="502" t="s">
        <v>3</v>
      </c>
      <c r="Q5" s="502" t="s">
        <v>102</v>
      </c>
      <c r="R5" s="502" t="s">
        <v>3</v>
      </c>
      <c r="S5" s="502" t="s">
        <v>102</v>
      </c>
      <c r="T5" s="502" t="s">
        <v>3</v>
      </c>
      <c r="U5" s="502" t="s">
        <v>102</v>
      </c>
      <c r="V5" s="502" t="s">
        <v>3</v>
      </c>
      <c r="W5" s="502" t="s">
        <v>102</v>
      </c>
      <c r="X5" s="503" t="s">
        <v>3</v>
      </c>
      <c r="Y5" s="728"/>
    </row>
    <row r="6" spans="2:25" ht="12.75">
      <c r="B6" s="334" t="s">
        <v>220</v>
      </c>
      <c r="C6" s="351">
        <v>185</v>
      </c>
      <c r="D6" s="340">
        <f>C6/$Y6</f>
        <v>0.41294642857142855</v>
      </c>
      <c r="E6" s="351">
        <v>45</v>
      </c>
      <c r="F6" s="340">
        <f>E6/$Y6</f>
        <v>0.10044642857142858</v>
      </c>
      <c r="G6" s="351">
        <v>34</v>
      </c>
      <c r="H6" s="340">
        <f aca="true" t="shared" si="0" ref="H6:H14">G6/$Y6</f>
        <v>0.07589285714285714</v>
      </c>
      <c r="I6" s="351">
        <v>18</v>
      </c>
      <c r="J6" s="340">
        <f aca="true" t="shared" si="1" ref="J6:J14">I6/$Y6</f>
        <v>0.04017857142857143</v>
      </c>
      <c r="K6" s="351">
        <v>10</v>
      </c>
      <c r="L6" s="340">
        <f aca="true" t="shared" si="2" ref="L6:L14">K6/$Y6</f>
        <v>0.022321428571428572</v>
      </c>
      <c r="M6" s="351">
        <v>66</v>
      </c>
      <c r="N6" s="340">
        <f aca="true" t="shared" si="3" ref="N6:N14">M6/$Y6</f>
        <v>0.14732142857142858</v>
      </c>
      <c r="O6" s="351">
        <v>8</v>
      </c>
      <c r="P6" s="340">
        <f aca="true" t="shared" si="4" ref="P6:P14">O6/$Y6</f>
        <v>0.017857142857142856</v>
      </c>
      <c r="Q6" s="351">
        <v>7</v>
      </c>
      <c r="R6" s="340">
        <f aca="true" t="shared" si="5" ref="R6:R14">Q6/$Y6</f>
        <v>0.015625</v>
      </c>
      <c r="S6" s="351">
        <v>2</v>
      </c>
      <c r="T6" s="340">
        <f aca="true" t="shared" si="6" ref="T6:T14">S6/$Y6</f>
        <v>0.004464285714285714</v>
      </c>
      <c r="U6" s="352">
        <v>0</v>
      </c>
      <c r="V6" s="340">
        <f aca="true" t="shared" si="7" ref="V6:V14">U6/$Y6</f>
        <v>0</v>
      </c>
      <c r="W6" s="352">
        <v>73</v>
      </c>
      <c r="X6" s="353">
        <f aca="true" t="shared" si="8" ref="X6:X14">W6/$Y6</f>
        <v>0.16294642857142858</v>
      </c>
      <c r="Y6" s="404">
        <f>C6+E6+G6+I6+K6+M6+O6+Q6+S6+U6+W6</f>
        <v>448</v>
      </c>
    </row>
    <row r="7" spans="2:25" ht="12.75">
      <c r="B7" s="334" t="s">
        <v>167</v>
      </c>
      <c r="C7" s="351">
        <v>19</v>
      </c>
      <c r="D7" s="340">
        <f aca="true" t="shared" si="9" ref="D7:D14">C7/$Y7</f>
        <v>0.2714285714285714</v>
      </c>
      <c r="E7" s="351">
        <v>19</v>
      </c>
      <c r="F7" s="340">
        <f aca="true" t="shared" si="10" ref="F7:F14">E7/$Y7</f>
        <v>0.2714285714285714</v>
      </c>
      <c r="G7" s="351">
        <v>7</v>
      </c>
      <c r="H7" s="340">
        <f t="shared" si="0"/>
        <v>0.1</v>
      </c>
      <c r="I7" s="351">
        <v>6</v>
      </c>
      <c r="J7" s="340">
        <f t="shared" si="1"/>
        <v>0.08571428571428572</v>
      </c>
      <c r="K7" s="351">
        <v>2</v>
      </c>
      <c r="L7" s="340">
        <f t="shared" si="2"/>
        <v>0.02857142857142857</v>
      </c>
      <c r="M7" s="351">
        <v>13</v>
      </c>
      <c r="N7" s="340">
        <f t="shared" si="3"/>
        <v>0.18571428571428572</v>
      </c>
      <c r="O7" s="351">
        <v>0</v>
      </c>
      <c r="P7" s="340">
        <f t="shared" si="4"/>
        <v>0</v>
      </c>
      <c r="Q7" s="351">
        <v>0</v>
      </c>
      <c r="R7" s="340">
        <f t="shared" si="5"/>
        <v>0</v>
      </c>
      <c r="S7" s="351">
        <v>0</v>
      </c>
      <c r="T7" s="340">
        <f t="shared" si="6"/>
        <v>0</v>
      </c>
      <c r="U7" s="352">
        <v>0</v>
      </c>
      <c r="V7" s="340">
        <f t="shared" si="7"/>
        <v>0</v>
      </c>
      <c r="W7" s="352">
        <v>4</v>
      </c>
      <c r="X7" s="353">
        <f t="shared" si="8"/>
        <v>0.05714285714285714</v>
      </c>
      <c r="Y7" s="404">
        <f aca="true" t="shared" si="11" ref="Y7:Y13">C7+E7+G7+I7+K7+M7+O7+Q7+S7+U7+W7</f>
        <v>70</v>
      </c>
    </row>
    <row r="8" spans="2:25" ht="12.75">
      <c r="B8" s="334" t="s">
        <v>168</v>
      </c>
      <c r="C8" s="351">
        <v>2</v>
      </c>
      <c r="D8" s="340">
        <f>C8/$Y8</f>
        <v>0.04</v>
      </c>
      <c r="E8" s="351">
        <v>5</v>
      </c>
      <c r="F8" s="340">
        <f t="shared" si="10"/>
        <v>0.1</v>
      </c>
      <c r="G8" s="351">
        <v>5</v>
      </c>
      <c r="H8" s="340">
        <f t="shared" si="0"/>
        <v>0.1</v>
      </c>
      <c r="I8" s="351">
        <v>8</v>
      </c>
      <c r="J8" s="340">
        <f t="shared" si="1"/>
        <v>0.16</v>
      </c>
      <c r="K8" s="351">
        <v>1</v>
      </c>
      <c r="L8" s="340">
        <f t="shared" si="2"/>
        <v>0.02</v>
      </c>
      <c r="M8" s="351">
        <v>19</v>
      </c>
      <c r="N8" s="340">
        <f t="shared" si="3"/>
        <v>0.38</v>
      </c>
      <c r="O8" s="351">
        <v>3</v>
      </c>
      <c r="P8" s="340">
        <f t="shared" si="4"/>
        <v>0.06</v>
      </c>
      <c r="Q8" s="351">
        <v>1</v>
      </c>
      <c r="R8" s="340">
        <f t="shared" si="5"/>
        <v>0.02</v>
      </c>
      <c r="S8" s="351">
        <v>0</v>
      </c>
      <c r="T8" s="340">
        <f t="shared" si="6"/>
        <v>0</v>
      </c>
      <c r="U8" s="352">
        <v>0</v>
      </c>
      <c r="V8" s="340">
        <f t="shared" si="7"/>
        <v>0</v>
      </c>
      <c r="W8" s="352">
        <v>6</v>
      </c>
      <c r="X8" s="353">
        <f t="shared" si="8"/>
        <v>0.12</v>
      </c>
      <c r="Y8" s="404">
        <f t="shared" si="11"/>
        <v>50</v>
      </c>
    </row>
    <row r="9" spans="2:25" ht="12.75">
      <c r="B9" s="334" t="s">
        <v>174</v>
      </c>
      <c r="C9" s="351">
        <v>3</v>
      </c>
      <c r="D9" s="340">
        <f t="shared" si="9"/>
        <v>0.05454545454545454</v>
      </c>
      <c r="E9" s="351">
        <v>6</v>
      </c>
      <c r="F9" s="340">
        <f t="shared" si="10"/>
        <v>0.10909090909090909</v>
      </c>
      <c r="G9" s="351">
        <v>10</v>
      </c>
      <c r="H9" s="340">
        <f t="shared" si="0"/>
        <v>0.18181818181818182</v>
      </c>
      <c r="I9" s="351">
        <v>2</v>
      </c>
      <c r="J9" s="340">
        <f t="shared" si="1"/>
        <v>0.03636363636363636</v>
      </c>
      <c r="K9" s="351">
        <v>3</v>
      </c>
      <c r="L9" s="340">
        <f>K9/$Y9</f>
        <v>0.05454545454545454</v>
      </c>
      <c r="M9" s="351">
        <v>19</v>
      </c>
      <c r="N9" s="340">
        <f t="shared" si="3"/>
        <v>0.34545454545454546</v>
      </c>
      <c r="O9" s="351">
        <v>4</v>
      </c>
      <c r="P9" s="340">
        <f t="shared" si="4"/>
        <v>0.07272727272727272</v>
      </c>
      <c r="Q9" s="351">
        <v>0</v>
      </c>
      <c r="R9" s="340">
        <f t="shared" si="5"/>
        <v>0</v>
      </c>
      <c r="S9" s="351">
        <v>1</v>
      </c>
      <c r="T9" s="340">
        <f t="shared" si="6"/>
        <v>0.01818181818181818</v>
      </c>
      <c r="U9" s="352">
        <v>0</v>
      </c>
      <c r="V9" s="340">
        <f t="shared" si="7"/>
        <v>0</v>
      </c>
      <c r="W9" s="352">
        <v>7</v>
      </c>
      <c r="X9" s="353">
        <f t="shared" si="8"/>
        <v>0.12727272727272726</v>
      </c>
      <c r="Y9" s="404">
        <f t="shared" si="11"/>
        <v>55</v>
      </c>
    </row>
    <row r="10" spans="2:25" ht="12.75">
      <c r="B10" s="334" t="s">
        <v>221</v>
      </c>
      <c r="C10" s="351">
        <v>1</v>
      </c>
      <c r="D10" s="340">
        <f t="shared" si="9"/>
        <v>0.0038910505836575876</v>
      </c>
      <c r="E10" s="351">
        <v>33</v>
      </c>
      <c r="F10" s="340">
        <f t="shared" si="10"/>
        <v>0.12840466926070038</v>
      </c>
      <c r="G10" s="351">
        <v>59</v>
      </c>
      <c r="H10" s="340">
        <f t="shared" si="0"/>
        <v>0.22957198443579765</v>
      </c>
      <c r="I10" s="351">
        <v>55</v>
      </c>
      <c r="J10" s="340">
        <f t="shared" si="1"/>
        <v>0.2140077821011673</v>
      </c>
      <c r="K10" s="351">
        <v>31</v>
      </c>
      <c r="L10" s="340">
        <f t="shared" si="2"/>
        <v>0.12062256809338522</v>
      </c>
      <c r="M10" s="351">
        <v>51</v>
      </c>
      <c r="N10" s="340">
        <f t="shared" si="3"/>
        <v>0.19844357976653695</v>
      </c>
      <c r="O10" s="351">
        <v>12</v>
      </c>
      <c r="P10" s="340">
        <f t="shared" si="4"/>
        <v>0.04669260700389105</v>
      </c>
      <c r="Q10" s="351">
        <v>5</v>
      </c>
      <c r="R10" s="340">
        <f t="shared" si="5"/>
        <v>0.019455252918287938</v>
      </c>
      <c r="S10" s="351">
        <v>0</v>
      </c>
      <c r="T10" s="340">
        <f t="shared" si="6"/>
        <v>0</v>
      </c>
      <c r="U10" s="352">
        <v>0</v>
      </c>
      <c r="V10" s="340">
        <f t="shared" si="7"/>
        <v>0</v>
      </c>
      <c r="W10" s="352">
        <v>10</v>
      </c>
      <c r="X10" s="353">
        <f t="shared" si="8"/>
        <v>0.038910505836575876</v>
      </c>
      <c r="Y10" s="404">
        <f t="shared" si="11"/>
        <v>257</v>
      </c>
    </row>
    <row r="11" spans="2:25" ht="12.75">
      <c r="B11" s="334" t="s">
        <v>192</v>
      </c>
      <c r="C11" s="351">
        <v>0</v>
      </c>
      <c r="D11" s="340">
        <f t="shared" si="9"/>
        <v>0</v>
      </c>
      <c r="E11" s="351">
        <v>2</v>
      </c>
      <c r="F11" s="340">
        <f t="shared" si="10"/>
        <v>0.10526315789473684</v>
      </c>
      <c r="G11" s="351">
        <v>5</v>
      </c>
      <c r="H11" s="340">
        <f t="shared" si="0"/>
        <v>0.2631578947368421</v>
      </c>
      <c r="I11" s="351">
        <v>1</v>
      </c>
      <c r="J11" s="340">
        <f t="shared" si="1"/>
        <v>0.05263157894736842</v>
      </c>
      <c r="K11" s="351">
        <v>2</v>
      </c>
      <c r="L11" s="340">
        <f t="shared" si="2"/>
        <v>0.10526315789473684</v>
      </c>
      <c r="M11" s="351">
        <v>7</v>
      </c>
      <c r="N11" s="340">
        <f t="shared" si="3"/>
        <v>0.3684210526315789</v>
      </c>
      <c r="O11" s="351">
        <v>1</v>
      </c>
      <c r="P11" s="340">
        <f t="shared" si="4"/>
        <v>0.05263157894736842</v>
      </c>
      <c r="Q11" s="351">
        <v>1</v>
      </c>
      <c r="R11" s="340">
        <f t="shared" si="5"/>
        <v>0.05263157894736842</v>
      </c>
      <c r="S11" s="351">
        <v>0</v>
      </c>
      <c r="T11" s="340">
        <f t="shared" si="6"/>
        <v>0</v>
      </c>
      <c r="U11" s="352">
        <v>0</v>
      </c>
      <c r="V11" s="340">
        <f t="shared" si="7"/>
        <v>0</v>
      </c>
      <c r="W11" s="352">
        <v>0</v>
      </c>
      <c r="X11" s="353">
        <f t="shared" si="8"/>
        <v>0</v>
      </c>
      <c r="Y11" s="404">
        <f t="shared" si="11"/>
        <v>19</v>
      </c>
    </row>
    <row r="12" spans="2:25" ht="12.75">
      <c r="B12" s="334" t="s">
        <v>169</v>
      </c>
      <c r="C12" s="351">
        <v>0</v>
      </c>
      <c r="D12" s="340">
        <f t="shared" si="9"/>
        <v>0</v>
      </c>
      <c r="E12" s="351">
        <v>2</v>
      </c>
      <c r="F12" s="340">
        <f t="shared" si="10"/>
        <v>0.08695652173913043</v>
      </c>
      <c r="G12" s="351">
        <v>3</v>
      </c>
      <c r="H12" s="340">
        <f t="shared" si="0"/>
        <v>0.13043478260869565</v>
      </c>
      <c r="I12" s="351">
        <v>5</v>
      </c>
      <c r="J12" s="340">
        <f t="shared" si="1"/>
        <v>0.21739130434782608</v>
      </c>
      <c r="K12" s="351">
        <v>2</v>
      </c>
      <c r="L12" s="340">
        <f t="shared" si="2"/>
        <v>0.08695652173913043</v>
      </c>
      <c r="M12" s="351">
        <v>8</v>
      </c>
      <c r="N12" s="340">
        <f t="shared" si="3"/>
        <v>0.34782608695652173</v>
      </c>
      <c r="O12" s="351">
        <v>2</v>
      </c>
      <c r="P12" s="340">
        <f t="shared" si="4"/>
        <v>0.08695652173913043</v>
      </c>
      <c r="Q12" s="351">
        <v>0</v>
      </c>
      <c r="R12" s="340">
        <f t="shared" si="5"/>
        <v>0</v>
      </c>
      <c r="S12" s="351">
        <v>0</v>
      </c>
      <c r="T12" s="340">
        <f t="shared" si="6"/>
        <v>0</v>
      </c>
      <c r="U12" s="352">
        <v>0</v>
      </c>
      <c r="V12" s="340">
        <f t="shared" si="7"/>
        <v>0</v>
      </c>
      <c r="W12" s="352">
        <v>1</v>
      </c>
      <c r="X12" s="353">
        <f t="shared" si="8"/>
        <v>0.043478260869565216</v>
      </c>
      <c r="Y12" s="404">
        <f t="shared" si="11"/>
        <v>23</v>
      </c>
    </row>
    <row r="13" spans="2:25" ht="13.5" thickBot="1">
      <c r="B13" s="387" t="s">
        <v>310</v>
      </c>
      <c r="C13" s="399">
        <v>1</v>
      </c>
      <c r="D13" s="302">
        <f t="shared" si="9"/>
        <v>0.017241379310344827</v>
      </c>
      <c r="E13" s="399">
        <v>1</v>
      </c>
      <c r="F13" s="302">
        <f t="shared" si="10"/>
        <v>0.017241379310344827</v>
      </c>
      <c r="G13" s="399">
        <v>7</v>
      </c>
      <c r="H13" s="302">
        <f t="shared" si="0"/>
        <v>0.1206896551724138</v>
      </c>
      <c r="I13" s="399">
        <v>8</v>
      </c>
      <c r="J13" s="302">
        <f t="shared" si="1"/>
        <v>0.13793103448275862</v>
      </c>
      <c r="K13" s="399">
        <v>3</v>
      </c>
      <c r="L13" s="302">
        <f t="shared" si="2"/>
        <v>0.05172413793103448</v>
      </c>
      <c r="M13" s="399">
        <v>16</v>
      </c>
      <c r="N13" s="302">
        <f t="shared" si="3"/>
        <v>0.27586206896551724</v>
      </c>
      <c r="O13" s="399">
        <v>10</v>
      </c>
      <c r="P13" s="302">
        <f t="shared" si="4"/>
        <v>0.1724137931034483</v>
      </c>
      <c r="Q13" s="399">
        <v>2</v>
      </c>
      <c r="R13" s="302">
        <f t="shared" si="5"/>
        <v>0.034482758620689655</v>
      </c>
      <c r="S13" s="399">
        <v>0</v>
      </c>
      <c r="T13" s="302">
        <f t="shared" si="6"/>
        <v>0</v>
      </c>
      <c r="U13" s="399">
        <v>0</v>
      </c>
      <c r="V13" s="302">
        <f t="shared" si="7"/>
        <v>0</v>
      </c>
      <c r="W13" s="407">
        <v>10</v>
      </c>
      <c r="X13" s="408">
        <f t="shared" si="8"/>
        <v>0.1724137931034483</v>
      </c>
      <c r="Y13" s="409">
        <f t="shared" si="11"/>
        <v>58</v>
      </c>
    </row>
    <row r="14" spans="2:25" ht="13.5" thickBot="1">
      <c r="B14" s="149" t="s">
        <v>165</v>
      </c>
      <c r="C14" s="410">
        <f aca="true" t="shared" si="12" ref="C14:Y14">SUM(C6:C13)</f>
        <v>211</v>
      </c>
      <c r="D14" s="302">
        <f t="shared" si="9"/>
        <v>0.2153061224489796</v>
      </c>
      <c r="E14" s="410">
        <f t="shared" si="12"/>
        <v>113</v>
      </c>
      <c r="F14" s="302">
        <f t="shared" si="10"/>
        <v>0.11530612244897959</v>
      </c>
      <c r="G14" s="410">
        <f t="shared" si="12"/>
        <v>130</v>
      </c>
      <c r="H14" s="302">
        <f t="shared" si="0"/>
        <v>0.1326530612244898</v>
      </c>
      <c r="I14" s="410">
        <f t="shared" si="12"/>
        <v>103</v>
      </c>
      <c r="J14" s="302">
        <f t="shared" si="1"/>
        <v>0.10510204081632653</v>
      </c>
      <c r="K14" s="410">
        <f t="shared" si="12"/>
        <v>54</v>
      </c>
      <c r="L14" s="302">
        <f t="shared" si="2"/>
        <v>0.05510204081632653</v>
      </c>
      <c r="M14" s="410">
        <f t="shared" si="12"/>
        <v>199</v>
      </c>
      <c r="N14" s="302">
        <f t="shared" si="3"/>
        <v>0.2030612244897959</v>
      </c>
      <c r="O14" s="410">
        <f t="shared" si="12"/>
        <v>40</v>
      </c>
      <c r="P14" s="302">
        <f t="shared" si="4"/>
        <v>0.04081632653061224</v>
      </c>
      <c r="Q14" s="410">
        <f t="shared" si="12"/>
        <v>16</v>
      </c>
      <c r="R14" s="302">
        <f t="shared" si="5"/>
        <v>0.0163265306122449</v>
      </c>
      <c r="S14" s="410">
        <f t="shared" si="12"/>
        <v>3</v>
      </c>
      <c r="T14" s="302">
        <f t="shared" si="6"/>
        <v>0.003061224489795918</v>
      </c>
      <c r="U14" s="410">
        <f t="shared" si="12"/>
        <v>0</v>
      </c>
      <c r="V14" s="302">
        <f t="shared" si="7"/>
        <v>0</v>
      </c>
      <c r="W14" s="497">
        <f t="shared" si="12"/>
        <v>111</v>
      </c>
      <c r="X14" s="408">
        <f t="shared" si="8"/>
        <v>0.11326530612244898</v>
      </c>
      <c r="Y14" s="411">
        <f t="shared" si="12"/>
        <v>980</v>
      </c>
    </row>
    <row r="19" ht="12.75">
      <c r="T19" s="32"/>
    </row>
    <row r="20" ht="12.75">
      <c r="B20" s="7" t="s">
        <v>286</v>
      </c>
    </row>
    <row r="24" spans="2:22" ht="15.75">
      <c r="B24" s="8" t="s">
        <v>1</v>
      </c>
      <c r="V24" s="415"/>
    </row>
    <row r="25" ht="12.75">
      <c r="V25" s="415"/>
    </row>
  </sheetData>
  <sheetProtection/>
  <mergeCells count="14">
    <mergeCell ref="W4:X4"/>
    <mergeCell ref="Y4:Y5"/>
    <mergeCell ref="B4:B5"/>
    <mergeCell ref="C4:D4"/>
    <mergeCell ref="E4:F4"/>
    <mergeCell ref="G4:H4"/>
    <mergeCell ref="I4:J4"/>
    <mergeCell ref="K4:L4"/>
    <mergeCell ref="B2:Y2"/>
    <mergeCell ref="M4:N4"/>
    <mergeCell ref="O4:P4"/>
    <mergeCell ref="Q4:R4"/>
    <mergeCell ref="S4:T4"/>
    <mergeCell ref="U4:V4"/>
  </mergeCells>
  <hyperlinks>
    <hyperlink ref="B24" location="Contents!A1" display="Contents"/>
  </hyperlink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B2:G17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7" width="17.28125" style="0" customWidth="1"/>
  </cols>
  <sheetData>
    <row r="2" spans="2:7" ht="18">
      <c r="B2" s="511" t="s">
        <v>236</v>
      </c>
      <c r="C2" s="511"/>
      <c r="D2" s="511"/>
      <c r="E2" s="511"/>
      <c r="F2" s="511"/>
      <c r="G2" s="511"/>
    </row>
    <row r="4" spans="2:7" ht="15">
      <c r="B4" s="731" t="s">
        <v>177</v>
      </c>
      <c r="C4" s="732" t="s">
        <v>123</v>
      </c>
      <c r="D4" s="732"/>
      <c r="E4" s="732" t="s">
        <v>122</v>
      </c>
      <c r="F4" s="732"/>
      <c r="G4" s="731" t="s">
        <v>4</v>
      </c>
    </row>
    <row r="5" spans="2:7" ht="15">
      <c r="B5" s="731"/>
      <c r="C5" s="153" t="s">
        <v>102</v>
      </c>
      <c r="D5" s="153" t="s">
        <v>3</v>
      </c>
      <c r="E5" s="153" t="s">
        <v>102</v>
      </c>
      <c r="F5" s="153" t="s">
        <v>3</v>
      </c>
      <c r="G5" s="731"/>
    </row>
    <row r="6" spans="2:7" ht="12.75">
      <c r="B6" s="143" t="s">
        <v>178</v>
      </c>
      <c r="C6" s="96">
        <v>312</v>
      </c>
      <c r="D6" s="146">
        <f>C6/G6</f>
        <v>0.47706422018348627</v>
      </c>
      <c r="E6" s="96">
        <v>342</v>
      </c>
      <c r="F6" s="146">
        <f>E6/G6</f>
        <v>0.5229357798165137</v>
      </c>
      <c r="G6" s="154">
        <f>SUM(C6,E6)</f>
        <v>654</v>
      </c>
    </row>
    <row r="7" spans="2:7" ht="13.5" thickBot="1">
      <c r="B7" s="144" t="s">
        <v>179</v>
      </c>
      <c r="C7" s="105">
        <v>646</v>
      </c>
      <c r="D7" s="147">
        <f>C7/G7</f>
        <v>0.3889223359422035</v>
      </c>
      <c r="E7" s="105">
        <v>1015</v>
      </c>
      <c r="F7" s="147">
        <f>E7/G7</f>
        <v>0.6110776640577965</v>
      </c>
      <c r="G7" s="154">
        <f>SUM(C7,E7)</f>
        <v>1661</v>
      </c>
    </row>
    <row r="8" spans="2:7" ht="13.5" thickBot="1">
      <c r="B8" s="80" t="s">
        <v>4</v>
      </c>
      <c r="C8" s="121">
        <f>SUM(C6:C7)</f>
        <v>958</v>
      </c>
      <c r="D8" s="155">
        <f>C8/G8</f>
        <v>0.4138228941684665</v>
      </c>
      <c r="E8" s="76">
        <f>SUM(E6:E7)</f>
        <v>1357</v>
      </c>
      <c r="F8" s="155">
        <f>E8/G8</f>
        <v>0.5861771058315335</v>
      </c>
      <c r="G8" s="154">
        <f>SUM(C8,E8)</f>
        <v>2315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108</v>
      </c>
    </row>
    <row r="14" ht="12.75">
      <c r="B14" s="7"/>
    </row>
    <row r="15" ht="12.75">
      <c r="B15" t="s">
        <v>243</v>
      </c>
    </row>
    <row r="17" ht="20.25">
      <c r="B17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17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B2:BA30"/>
  <sheetViews>
    <sheetView showGridLines="0" zoomScalePageLayoutView="0" workbookViewId="0" topLeftCell="A7">
      <selection activeCell="E41" sqref="E41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53" width="17.28125" style="0" customWidth="1"/>
    <col min="55" max="55" width="27.00390625" style="0" bestFit="1" customWidth="1"/>
    <col min="56" max="56" width="27.00390625" style="0" customWidth="1"/>
    <col min="57" max="57" width="11.00390625" style="0" bestFit="1" customWidth="1"/>
    <col min="59" max="59" width="12.8515625" style="0" bestFit="1" customWidth="1"/>
    <col min="60" max="60" width="12.8515625" style="0" customWidth="1"/>
    <col min="61" max="61" width="8.57421875" style="0" bestFit="1" customWidth="1"/>
    <col min="63" max="63" width="15.421875" style="0" bestFit="1" customWidth="1"/>
    <col min="67" max="67" width="14.140625" style="0" bestFit="1" customWidth="1"/>
  </cols>
  <sheetData>
    <row r="2" spans="2:20" ht="18">
      <c r="B2" s="511" t="s">
        <v>237</v>
      </c>
      <c r="C2" s="511"/>
      <c r="D2" s="511"/>
      <c r="E2" s="511"/>
      <c r="F2" s="511"/>
      <c r="G2" s="511"/>
      <c r="H2" s="511"/>
      <c r="I2" s="511"/>
      <c r="J2" s="40"/>
      <c r="K2" s="40"/>
      <c r="L2" s="40"/>
      <c r="M2" s="40"/>
      <c r="N2" s="40"/>
      <c r="O2" s="40"/>
      <c r="P2" s="40"/>
      <c r="Q2" s="40"/>
      <c r="R2" s="40"/>
      <c r="S2" s="30"/>
      <c r="T2" s="30"/>
    </row>
    <row r="4" spans="2:9" ht="15">
      <c r="B4" s="731" t="s">
        <v>177</v>
      </c>
      <c r="C4" s="733" t="s">
        <v>6</v>
      </c>
      <c r="D4" s="733"/>
      <c r="E4" s="733" t="s">
        <v>124</v>
      </c>
      <c r="F4" s="733"/>
      <c r="G4" s="733" t="s">
        <v>7</v>
      </c>
      <c r="H4" s="733"/>
      <c r="I4" s="733" t="s">
        <v>4</v>
      </c>
    </row>
    <row r="5" spans="2:9" ht="15">
      <c r="B5" s="731"/>
      <c r="C5" s="156" t="s">
        <v>102</v>
      </c>
      <c r="D5" s="156" t="s">
        <v>3</v>
      </c>
      <c r="E5" s="156" t="s">
        <v>102</v>
      </c>
      <c r="F5" s="156" t="s">
        <v>3</v>
      </c>
      <c r="G5" s="156" t="s">
        <v>102</v>
      </c>
      <c r="H5" s="156" t="s">
        <v>3</v>
      </c>
      <c r="I5" s="733"/>
    </row>
    <row r="6" spans="2:9" ht="12.75">
      <c r="B6" s="143" t="s">
        <v>178</v>
      </c>
      <c r="C6" s="95">
        <v>105</v>
      </c>
      <c r="D6" s="146">
        <f>C6/I6</f>
        <v>0.16055045871559634</v>
      </c>
      <c r="E6" s="96">
        <v>88</v>
      </c>
      <c r="F6" s="146">
        <f>E6/I6</f>
        <v>0.1345565749235474</v>
      </c>
      <c r="G6" s="95">
        <v>461</v>
      </c>
      <c r="H6" s="146">
        <f>G6/I6</f>
        <v>0.7048929663608563</v>
      </c>
      <c r="I6" s="97">
        <f>SUM(C6,E6,G6)</f>
        <v>654</v>
      </c>
    </row>
    <row r="7" spans="2:9" ht="13.5" thickBot="1">
      <c r="B7" s="144" t="s">
        <v>179</v>
      </c>
      <c r="C7" s="98">
        <v>261</v>
      </c>
      <c r="D7" s="147">
        <f>C7/I7</f>
        <v>0.15713425647200482</v>
      </c>
      <c r="E7" s="98">
        <v>205</v>
      </c>
      <c r="F7" s="147">
        <f>E7/I7</f>
        <v>0.12341962673088501</v>
      </c>
      <c r="G7" s="98">
        <v>1195</v>
      </c>
      <c r="H7" s="147">
        <f>G7/I7</f>
        <v>0.7194461167971101</v>
      </c>
      <c r="I7" s="97">
        <f>SUM(C7,E7,G7)</f>
        <v>1661</v>
      </c>
    </row>
    <row r="8" spans="2:9" ht="13.5" thickBot="1">
      <c r="B8" s="78" t="s">
        <v>4</v>
      </c>
      <c r="C8" s="417">
        <f>SUM(C6:C7)</f>
        <v>366</v>
      </c>
      <c r="D8" s="419">
        <f>C8/I8</f>
        <v>0.15809935205183584</v>
      </c>
      <c r="E8" s="76">
        <f>SUM(E6:E7)</f>
        <v>293</v>
      </c>
      <c r="F8" s="155">
        <f>E8/I8</f>
        <v>0.1265658747300216</v>
      </c>
      <c r="G8" s="76">
        <f>SUM(G6:G7)</f>
        <v>1656</v>
      </c>
      <c r="H8" s="155">
        <f>G8/I8</f>
        <v>0.7153347732181425</v>
      </c>
      <c r="I8" s="97">
        <f>SUM(C8,E8,G8)</f>
        <v>2315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125</v>
      </c>
    </row>
    <row r="14" ht="12.75">
      <c r="B14" t="s">
        <v>243</v>
      </c>
    </row>
    <row r="16" spans="2:53" ht="18">
      <c r="B16" s="521" t="s">
        <v>238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</row>
    <row r="17" spans="2:53" ht="14.25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</row>
    <row r="18" spans="2:53" ht="15">
      <c r="B18" s="731" t="s">
        <v>177</v>
      </c>
      <c r="C18" s="731" t="s">
        <v>85</v>
      </c>
      <c r="D18" s="731"/>
      <c r="E18" s="731" t="s">
        <v>86</v>
      </c>
      <c r="F18" s="731"/>
      <c r="G18" s="731" t="s">
        <v>87</v>
      </c>
      <c r="H18" s="731"/>
      <c r="I18" s="731" t="s">
        <v>91</v>
      </c>
      <c r="J18" s="731"/>
      <c r="K18" s="731" t="s">
        <v>93</v>
      </c>
      <c r="L18" s="731"/>
      <c r="M18" s="731" t="s">
        <v>88</v>
      </c>
      <c r="N18" s="731"/>
      <c r="O18" s="731" t="s">
        <v>89</v>
      </c>
      <c r="P18" s="731"/>
      <c r="Q18" s="731" t="s">
        <v>92</v>
      </c>
      <c r="R18" s="731"/>
      <c r="S18" s="731" t="s">
        <v>94</v>
      </c>
      <c r="T18" s="731"/>
      <c r="U18" s="731" t="s">
        <v>95</v>
      </c>
      <c r="V18" s="731"/>
      <c r="W18" s="731" t="s">
        <v>90</v>
      </c>
      <c r="X18" s="731"/>
      <c r="Y18" s="731" t="s">
        <v>96</v>
      </c>
      <c r="Z18" s="731"/>
      <c r="AA18" s="731" t="s">
        <v>97</v>
      </c>
      <c r="AB18" s="731"/>
      <c r="AC18" s="731" t="s">
        <v>7</v>
      </c>
      <c r="AD18" s="731"/>
      <c r="AE18" s="731" t="s">
        <v>98</v>
      </c>
      <c r="AF18" s="731"/>
      <c r="AG18" s="731" t="s">
        <v>110</v>
      </c>
      <c r="AH18" s="731"/>
      <c r="AI18" s="731" t="s">
        <v>99</v>
      </c>
      <c r="AJ18" s="731"/>
      <c r="AK18" s="731" t="s">
        <v>180</v>
      </c>
      <c r="AL18" s="731"/>
      <c r="AM18" s="731" t="s">
        <v>114</v>
      </c>
      <c r="AN18" s="731"/>
      <c r="AO18" s="731" t="s">
        <v>100</v>
      </c>
      <c r="AP18" s="731"/>
      <c r="AQ18" s="731" t="s">
        <v>47</v>
      </c>
      <c r="AR18" s="731"/>
      <c r="AS18" s="731" t="s">
        <v>106</v>
      </c>
      <c r="AT18" s="731"/>
      <c r="AU18" s="731" t="s">
        <v>181</v>
      </c>
      <c r="AV18" s="731"/>
      <c r="AW18" s="731" t="s">
        <v>182</v>
      </c>
      <c r="AX18" s="731"/>
      <c r="AY18" s="731" t="s">
        <v>107</v>
      </c>
      <c r="AZ18" s="731"/>
      <c r="BA18" s="731" t="s">
        <v>4</v>
      </c>
    </row>
    <row r="19" spans="2:53" ht="15">
      <c r="B19" s="731"/>
      <c r="C19" s="159" t="s">
        <v>102</v>
      </c>
      <c r="D19" s="159" t="s">
        <v>3</v>
      </c>
      <c r="E19" s="159" t="s">
        <v>102</v>
      </c>
      <c r="F19" s="159" t="s">
        <v>3</v>
      </c>
      <c r="G19" s="159" t="s">
        <v>102</v>
      </c>
      <c r="H19" s="159" t="s">
        <v>3</v>
      </c>
      <c r="I19" s="159" t="s">
        <v>102</v>
      </c>
      <c r="J19" s="159" t="s">
        <v>3</v>
      </c>
      <c r="K19" s="159" t="s">
        <v>102</v>
      </c>
      <c r="L19" s="159" t="s">
        <v>3</v>
      </c>
      <c r="M19" s="159" t="s">
        <v>102</v>
      </c>
      <c r="N19" s="159" t="s">
        <v>3</v>
      </c>
      <c r="O19" s="159" t="s">
        <v>102</v>
      </c>
      <c r="P19" s="159" t="s">
        <v>3</v>
      </c>
      <c r="Q19" s="159" t="s">
        <v>102</v>
      </c>
      <c r="R19" s="159" t="s">
        <v>3</v>
      </c>
      <c r="S19" s="159" t="s">
        <v>102</v>
      </c>
      <c r="T19" s="159" t="s">
        <v>3</v>
      </c>
      <c r="U19" s="159" t="s">
        <v>102</v>
      </c>
      <c r="V19" s="159" t="s">
        <v>3</v>
      </c>
      <c r="W19" s="159" t="s">
        <v>102</v>
      </c>
      <c r="X19" s="159" t="s">
        <v>3</v>
      </c>
      <c r="Y19" s="159" t="s">
        <v>102</v>
      </c>
      <c r="Z19" s="159" t="s">
        <v>3</v>
      </c>
      <c r="AA19" s="159" t="s">
        <v>102</v>
      </c>
      <c r="AB19" s="159" t="s">
        <v>3</v>
      </c>
      <c r="AC19" s="159" t="s">
        <v>102</v>
      </c>
      <c r="AD19" s="159" t="s">
        <v>3</v>
      </c>
      <c r="AE19" s="159" t="s">
        <v>102</v>
      </c>
      <c r="AF19" s="159" t="s">
        <v>3</v>
      </c>
      <c r="AG19" s="159" t="s">
        <v>102</v>
      </c>
      <c r="AH19" s="159" t="s">
        <v>3</v>
      </c>
      <c r="AI19" s="159" t="s">
        <v>102</v>
      </c>
      <c r="AJ19" s="159" t="s">
        <v>3</v>
      </c>
      <c r="AK19" s="159" t="s">
        <v>102</v>
      </c>
      <c r="AL19" s="159" t="s">
        <v>3</v>
      </c>
      <c r="AM19" s="159" t="s">
        <v>102</v>
      </c>
      <c r="AN19" s="159" t="s">
        <v>3</v>
      </c>
      <c r="AO19" s="159" t="s">
        <v>102</v>
      </c>
      <c r="AP19" s="159" t="s">
        <v>3</v>
      </c>
      <c r="AQ19" s="159" t="s">
        <v>102</v>
      </c>
      <c r="AR19" s="159" t="s">
        <v>3</v>
      </c>
      <c r="AS19" s="159" t="s">
        <v>102</v>
      </c>
      <c r="AT19" s="159" t="s">
        <v>3</v>
      </c>
      <c r="AU19" s="159" t="s">
        <v>102</v>
      </c>
      <c r="AV19" s="159" t="s">
        <v>3</v>
      </c>
      <c r="AW19" s="159" t="s">
        <v>102</v>
      </c>
      <c r="AX19" s="159" t="s">
        <v>3</v>
      </c>
      <c r="AY19" s="159" t="s">
        <v>102</v>
      </c>
      <c r="AZ19" s="159" t="s">
        <v>3</v>
      </c>
      <c r="BA19" s="731"/>
    </row>
    <row r="20" spans="2:53" ht="12.75">
      <c r="B20" s="157" t="s">
        <v>178</v>
      </c>
      <c r="C20" s="95">
        <v>2</v>
      </c>
      <c r="D20" s="146">
        <f>C20/BA20</f>
        <v>0.0030581039755351682</v>
      </c>
      <c r="E20" s="95">
        <v>20</v>
      </c>
      <c r="F20" s="146">
        <f>E20/BA20</f>
        <v>0.03058103975535168</v>
      </c>
      <c r="G20" s="95">
        <v>9</v>
      </c>
      <c r="H20" s="146">
        <f>G20/BA20</f>
        <v>0.013761467889908258</v>
      </c>
      <c r="I20" s="95">
        <v>5</v>
      </c>
      <c r="J20" s="146">
        <f>I20/BA20</f>
        <v>0.00764525993883792</v>
      </c>
      <c r="K20" s="95">
        <v>10</v>
      </c>
      <c r="L20" s="146">
        <f>K20/BA20</f>
        <v>0.01529051987767584</v>
      </c>
      <c r="M20" s="95">
        <v>16</v>
      </c>
      <c r="N20" s="146">
        <f>M20/BA20</f>
        <v>0.024464831804281346</v>
      </c>
      <c r="O20" s="95">
        <v>9</v>
      </c>
      <c r="P20" s="146">
        <f>O20/BA20</f>
        <v>0.013761467889908258</v>
      </c>
      <c r="Q20" s="95">
        <v>3</v>
      </c>
      <c r="R20" s="146">
        <f>Q20/BA20</f>
        <v>0.0045871559633027525</v>
      </c>
      <c r="S20" s="95">
        <v>3</v>
      </c>
      <c r="T20" s="146">
        <f>S20/BA20</f>
        <v>0.0045871559633027525</v>
      </c>
      <c r="U20" s="95">
        <v>1</v>
      </c>
      <c r="V20" s="146">
        <f>U20/BA20</f>
        <v>0.0015290519877675841</v>
      </c>
      <c r="W20" s="95">
        <v>2</v>
      </c>
      <c r="X20" s="146">
        <f>W20/BA20</f>
        <v>0.0030581039755351682</v>
      </c>
      <c r="Y20" s="95">
        <v>10</v>
      </c>
      <c r="Z20" s="146">
        <f>Y20/BA20</f>
        <v>0.01529051987767584</v>
      </c>
      <c r="AA20" s="95">
        <v>15</v>
      </c>
      <c r="AB20" s="146">
        <f>AA20/BA20</f>
        <v>0.022935779816513763</v>
      </c>
      <c r="AC20" s="95">
        <v>362</v>
      </c>
      <c r="AD20" s="146">
        <f>AC20/BA20</f>
        <v>0.5535168195718655</v>
      </c>
      <c r="AE20" s="95">
        <v>63</v>
      </c>
      <c r="AF20" s="146">
        <f>AE20/BA20</f>
        <v>0.0963302752293578</v>
      </c>
      <c r="AG20" s="95">
        <v>12</v>
      </c>
      <c r="AH20" s="146">
        <f>AG20/BA20</f>
        <v>0.01834862385321101</v>
      </c>
      <c r="AI20" s="95">
        <v>7</v>
      </c>
      <c r="AJ20" s="146">
        <f>AI20/BA20</f>
        <v>0.010703363914373088</v>
      </c>
      <c r="AK20" s="95"/>
      <c r="AL20" s="146">
        <f>AK20/BA20</f>
        <v>0</v>
      </c>
      <c r="AM20" s="95">
        <v>3</v>
      </c>
      <c r="AN20" s="146">
        <f>AM20/BA20</f>
        <v>0.0045871559633027525</v>
      </c>
      <c r="AO20" s="95">
        <v>14</v>
      </c>
      <c r="AP20" s="146">
        <f>AO20/BA20</f>
        <v>0.021406727828746176</v>
      </c>
      <c r="AQ20" s="95">
        <v>54</v>
      </c>
      <c r="AR20" s="146">
        <f>AQ20/BA20</f>
        <v>0.08256880733944955</v>
      </c>
      <c r="AS20" s="95">
        <v>12</v>
      </c>
      <c r="AT20" s="146">
        <f>AS20/BA20</f>
        <v>0.01834862385321101</v>
      </c>
      <c r="AU20" s="95"/>
      <c r="AV20" s="146">
        <f>AU20/BA20</f>
        <v>0</v>
      </c>
      <c r="AW20" s="95"/>
      <c r="AX20" s="146">
        <f>AW20/BA20</f>
        <v>0</v>
      </c>
      <c r="AY20" s="95">
        <v>22</v>
      </c>
      <c r="AZ20" s="146">
        <f>AY20/BA20</f>
        <v>0.03363914373088685</v>
      </c>
      <c r="BA20" s="154">
        <f>SUM(C20,E20,G20,I20,K20,M20,O20,Q20,S20,U20,W20,Y20,AA20,AC20,AE20,AG20,AI20,AK20,AM20,AO20,AQ20,AS20,AU20,AW20,AY20)</f>
        <v>654</v>
      </c>
    </row>
    <row r="21" spans="2:53" ht="13.5" thickBot="1">
      <c r="B21" s="160" t="s">
        <v>179</v>
      </c>
      <c r="C21" s="98">
        <v>5</v>
      </c>
      <c r="D21" s="147">
        <f>C21/BA21</f>
        <v>0.0030102347983142685</v>
      </c>
      <c r="E21" s="105">
        <v>69</v>
      </c>
      <c r="F21" s="147">
        <f>E21/BA21</f>
        <v>0.041541240216736906</v>
      </c>
      <c r="G21" s="105">
        <v>29</v>
      </c>
      <c r="H21" s="147">
        <f>G21/BA21</f>
        <v>0.017459361830222758</v>
      </c>
      <c r="I21" s="105">
        <v>10</v>
      </c>
      <c r="J21" s="147">
        <f>I21/BA21</f>
        <v>0.006020469596628537</v>
      </c>
      <c r="K21" s="105">
        <v>17</v>
      </c>
      <c r="L21" s="147">
        <f>K21/BA21</f>
        <v>0.010234798314268514</v>
      </c>
      <c r="M21" s="105">
        <v>59</v>
      </c>
      <c r="N21" s="147">
        <f>M21/BA21</f>
        <v>0.03552077062010837</v>
      </c>
      <c r="O21" s="105">
        <v>26</v>
      </c>
      <c r="P21" s="147">
        <f>O21/BA21</f>
        <v>0.015653220951234198</v>
      </c>
      <c r="Q21" s="105">
        <v>5</v>
      </c>
      <c r="R21" s="147">
        <f>Q21/BA21</f>
        <v>0.0030102347983142685</v>
      </c>
      <c r="S21" s="105">
        <v>6</v>
      </c>
      <c r="T21" s="147">
        <f>S21/BA21</f>
        <v>0.003612281757977122</v>
      </c>
      <c r="U21" s="105">
        <v>5</v>
      </c>
      <c r="V21" s="147">
        <f>U21/BA21</f>
        <v>0.0030102347983142685</v>
      </c>
      <c r="W21" s="105">
        <v>5</v>
      </c>
      <c r="X21" s="147">
        <f>W21/BA21</f>
        <v>0.0030102347983142685</v>
      </c>
      <c r="Y21" s="105">
        <v>7</v>
      </c>
      <c r="Z21" s="147">
        <f>Y21/BA21</f>
        <v>0.004214328717639976</v>
      </c>
      <c r="AA21" s="105">
        <v>18</v>
      </c>
      <c r="AB21" s="147">
        <f>AA21/BA21</f>
        <v>0.010836845273931367</v>
      </c>
      <c r="AC21" s="105">
        <v>993</v>
      </c>
      <c r="AD21" s="147">
        <f>AC21/BA21</f>
        <v>0.5978326309452138</v>
      </c>
      <c r="AE21" s="105">
        <v>115</v>
      </c>
      <c r="AF21" s="147">
        <f>AE21/BA21</f>
        <v>0.06923540036122817</v>
      </c>
      <c r="AG21" s="105">
        <v>19</v>
      </c>
      <c r="AH21" s="147">
        <f>AG21/BA21</f>
        <v>0.011438892233594221</v>
      </c>
      <c r="AI21" s="105">
        <v>3</v>
      </c>
      <c r="AJ21" s="147">
        <f>AI21/BA21</f>
        <v>0.001806140878988561</v>
      </c>
      <c r="AK21" s="98"/>
      <c r="AL21" s="147">
        <f>AK21/BA21</f>
        <v>0</v>
      </c>
      <c r="AM21" s="105">
        <v>6</v>
      </c>
      <c r="AN21" s="147">
        <f>AM21/BA21</f>
        <v>0.003612281757977122</v>
      </c>
      <c r="AO21" s="105">
        <v>55</v>
      </c>
      <c r="AP21" s="147">
        <f>AO21/BA21</f>
        <v>0.033112582781456956</v>
      </c>
      <c r="AQ21" s="105">
        <v>136</v>
      </c>
      <c r="AR21" s="147">
        <f>AQ21/BA21</f>
        <v>0.08187838651414811</v>
      </c>
      <c r="AS21" s="105">
        <v>21</v>
      </c>
      <c r="AT21" s="147">
        <f>AS21/BA21</f>
        <v>0.012642986152919929</v>
      </c>
      <c r="AU21" s="105">
        <v>1</v>
      </c>
      <c r="AV21" s="147">
        <f>AU21/BA21</f>
        <v>0.0006020469596628537</v>
      </c>
      <c r="AW21" s="105">
        <v>3</v>
      </c>
      <c r="AX21" s="147">
        <f>AW21/BA21</f>
        <v>0.001806140878988561</v>
      </c>
      <c r="AY21" s="105">
        <v>48</v>
      </c>
      <c r="AZ21" s="147">
        <f>AY21/BA21</f>
        <v>0.028898254063816978</v>
      </c>
      <c r="BA21" s="154">
        <f>SUM(C21,E21,G21,I21,K21,M21,O21,Q21,S21,U21,W21,Y21,AA21,AC21,AE21,AG21,AI21,AK21,AM21,AO21,AQ21,AS21,AU21,AW21,AY21)</f>
        <v>1661</v>
      </c>
    </row>
    <row r="22" spans="2:53" ht="13.5" thickBot="1">
      <c r="B22" s="79" t="s">
        <v>4</v>
      </c>
      <c r="C22" s="76">
        <f>SUM(C20:C21)</f>
        <v>7</v>
      </c>
      <c r="D22" s="155">
        <f>C22/BA22</f>
        <v>0.003023758099352052</v>
      </c>
      <c r="E22" s="418">
        <f>SUM(E20:E21)</f>
        <v>89</v>
      </c>
      <c r="F22" s="155">
        <f>E22/BA22</f>
        <v>0.03844492440604751</v>
      </c>
      <c r="G22" s="76">
        <f>SUM(G20:G21)</f>
        <v>38</v>
      </c>
      <c r="H22" s="155">
        <f>G22/BA22</f>
        <v>0.016414686825053995</v>
      </c>
      <c r="I22" s="76">
        <f>SUM(I20:I21)</f>
        <v>15</v>
      </c>
      <c r="J22" s="155">
        <f>I22/BA22</f>
        <v>0.0064794816414686825</v>
      </c>
      <c r="K22" s="76">
        <f>SUM(K20:K21)</f>
        <v>27</v>
      </c>
      <c r="L22" s="155">
        <f>K22/BA22</f>
        <v>0.011663066954643628</v>
      </c>
      <c r="M22" s="76">
        <f>SUM(M20:M21)</f>
        <v>75</v>
      </c>
      <c r="N22" s="155">
        <f>M22/BA22</f>
        <v>0.032397408207343416</v>
      </c>
      <c r="O22" s="76">
        <f>SUM(O20:O21)</f>
        <v>35</v>
      </c>
      <c r="P22" s="155">
        <f>O22/BA22</f>
        <v>0.01511879049676026</v>
      </c>
      <c r="Q22" s="76">
        <f>SUM(Q20:Q21)</f>
        <v>8</v>
      </c>
      <c r="R22" s="155">
        <f>Q22/BA22</f>
        <v>0.0034557235421166306</v>
      </c>
      <c r="S22" s="76">
        <f>SUM(S20:S21)</f>
        <v>9</v>
      </c>
      <c r="T22" s="155">
        <f>S22/BA22</f>
        <v>0.0038876889848812094</v>
      </c>
      <c r="U22" s="76">
        <f>SUM(U20:U21)</f>
        <v>6</v>
      </c>
      <c r="V22" s="155">
        <f>U22/BA22</f>
        <v>0.002591792656587473</v>
      </c>
      <c r="W22" s="76">
        <f>SUM(W20:W21)</f>
        <v>7</v>
      </c>
      <c r="X22" s="155">
        <f>W22/BA22</f>
        <v>0.003023758099352052</v>
      </c>
      <c r="Y22" s="76">
        <f>SUM(Y20:Y21)</f>
        <v>17</v>
      </c>
      <c r="Z22" s="155">
        <f>Y22/BA22</f>
        <v>0.00734341252699784</v>
      </c>
      <c r="AA22" s="76">
        <f>SUM(AA20:AA21)</f>
        <v>33</v>
      </c>
      <c r="AB22" s="155">
        <f>AA22/BA22</f>
        <v>0.014254859611231102</v>
      </c>
      <c r="AC22" s="76">
        <f>SUM(AC20:AC21)</f>
        <v>1355</v>
      </c>
      <c r="AD22" s="155">
        <f>AC22/BA22</f>
        <v>0.5853131749460043</v>
      </c>
      <c r="AE22" s="76">
        <f>SUM(AE20:AE21)</f>
        <v>178</v>
      </c>
      <c r="AF22" s="155">
        <f>AE22/BA22</f>
        <v>0.07688984881209503</v>
      </c>
      <c r="AG22" s="76">
        <f>SUM(AG20:AG21)</f>
        <v>31</v>
      </c>
      <c r="AH22" s="155">
        <f>AG22/BA22</f>
        <v>0.013390928725701945</v>
      </c>
      <c r="AI22" s="76">
        <f>SUM(AI20:AI21)</f>
        <v>10</v>
      </c>
      <c r="AJ22" s="155">
        <f>AI22/BA22</f>
        <v>0.004319654427645789</v>
      </c>
      <c r="AK22" s="76">
        <f>SUM(AK20:AK21)</f>
        <v>0</v>
      </c>
      <c r="AL22" s="155">
        <f>AK22/BA22</f>
        <v>0</v>
      </c>
      <c r="AM22" s="76">
        <f>SUM(AM20:AM21)</f>
        <v>9</v>
      </c>
      <c r="AN22" s="155">
        <f>AM22/BA22</f>
        <v>0.0038876889848812094</v>
      </c>
      <c r="AO22" s="76">
        <f>SUM(AO20:AO21)</f>
        <v>69</v>
      </c>
      <c r="AP22" s="155">
        <f>AO22/BA22</f>
        <v>0.029805615550755938</v>
      </c>
      <c r="AQ22" s="76">
        <f>SUM(AQ20:AQ21)</f>
        <v>190</v>
      </c>
      <c r="AR22" s="155">
        <f>AQ22/BA22</f>
        <v>0.08207343412526998</v>
      </c>
      <c r="AS22" s="76">
        <f>SUM(AS20:AS21)</f>
        <v>33</v>
      </c>
      <c r="AT22" s="155">
        <f>AS22/BA22</f>
        <v>0.014254859611231102</v>
      </c>
      <c r="AU22" s="76">
        <f>SUM(AU21)</f>
        <v>1</v>
      </c>
      <c r="AV22" s="155">
        <f>AU22/BA22</f>
        <v>0.00043196544276457883</v>
      </c>
      <c r="AW22" s="76">
        <f>SUM(AW21)</f>
        <v>3</v>
      </c>
      <c r="AX22" s="155">
        <f>AW22/BA22</f>
        <v>0.0012958963282937365</v>
      </c>
      <c r="AY22" s="76">
        <f>SUM(AY20:AY21)</f>
        <v>70</v>
      </c>
      <c r="AZ22" s="155">
        <f>AY22/BA22</f>
        <v>0.03023758099352052</v>
      </c>
      <c r="BA22" s="154">
        <f>SUM(C22,E22,G22,I22,K22,M22,O22,Q22,S22,U22,W22,Y22,AA22,AC22,AE22,AG22,AI22,AK22,AM22,AO22,AQ22,AS22,AU22,AW22,AY22)</f>
        <v>2315</v>
      </c>
    </row>
    <row r="23" ht="12.75">
      <c r="AF23" s="161"/>
    </row>
    <row r="24" ht="12.75">
      <c r="B24" s="4" t="s">
        <v>5</v>
      </c>
    </row>
    <row r="25" ht="12.75">
      <c r="B25" t="s">
        <v>43</v>
      </c>
    </row>
    <row r="26" ht="12.75">
      <c r="B26" t="s">
        <v>74</v>
      </c>
    </row>
    <row r="27" ht="12.75">
      <c r="B27" s="7" t="s">
        <v>108</v>
      </c>
    </row>
    <row r="28" ht="12.75">
      <c r="B28" t="s">
        <v>243</v>
      </c>
    </row>
    <row r="30" ht="20.25">
      <c r="B30" s="5" t="s">
        <v>1</v>
      </c>
    </row>
    <row r="33" s="30" customFormat="1" ht="12.75"/>
    <row r="34" s="30" customFormat="1" ht="12.75"/>
  </sheetData>
  <sheetProtection/>
  <mergeCells count="34">
    <mergeCell ref="B16:BA16"/>
    <mergeCell ref="B2:I2"/>
    <mergeCell ref="B18:B19"/>
    <mergeCell ref="C18:D18"/>
    <mergeCell ref="B4:B5"/>
    <mergeCell ref="C4:D4"/>
    <mergeCell ref="E4:F4"/>
    <mergeCell ref="G4:H4"/>
    <mergeCell ref="I4:I5"/>
    <mergeCell ref="E18:F18"/>
    <mergeCell ref="AC18:AD18"/>
    <mergeCell ref="G18:H18"/>
    <mergeCell ref="I18:J18"/>
    <mergeCell ref="K18:L18"/>
    <mergeCell ref="M18:N18"/>
    <mergeCell ref="O18:P18"/>
    <mergeCell ref="Q18:R18"/>
    <mergeCell ref="BA18:BA19"/>
    <mergeCell ref="AO18:AP18"/>
    <mergeCell ref="AQ18:AR18"/>
    <mergeCell ref="AS18:AT18"/>
    <mergeCell ref="AU18:AV18"/>
    <mergeCell ref="S18:T18"/>
    <mergeCell ref="U18:V18"/>
    <mergeCell ref="W18:X18"/>
    <mergeCell ref="Y18:Z18"/>
    <mergeCell ref="AA18:AB18"/>
    <mergeCell ref="AW18:AX18"/>
    <mergeCell ref="AY18:AZ18"/>
    <mergeCell ref="AE18:AF18"/>
    <mergeCell ref="AG18:AH18"/>
    <mergeCell ref="AI18:AJ18"/>
    <mergeCell ref="AK18:AL18"/>
    <mergeCell ref="AM18:AN18"/>
  </mergeCells>
  <hyperlinks>
    <hyperlink ref="B30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B2:I16"/>
  <sheetViews>
    <sheetView showGridLines="0" zoomScalePageLayoutView="0" workbookViewId="0" topLeftCell="A1">
      <selection activeCell="F30" sqref="F30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9" width="17.28125" style="0" customWidth="1"/>
  </cols>
  <sheetData>
    <row r="2" spans="2:9" ht="18">
      <c r="B2" s="511" t="s">
        <v>239</v>
      </c>
      <c r="C2" s="511"/>
      <c r="D2" s="511"/>
      <c r="E2" s="511"/>
      <c r="F2" s="511"/>
      <c r="G2" s="511"/>
      <c r="H2" s="511"/>
      <c r="I2" s="511"/>
    </row>
    <row r="4" spans="2:9" ht="15">
      <c r="B4" s="731" t="s">
        <v>177</v>
      </c>
      <c r="C4" s="732" t="s">
        <v>151</v>
      </c>
      <c r="D4" s="732"/>
      <c r="E4" s="732" t="s">
        <v>152</v>
      </c>
      <c r="F4" s="732"/>
      <c r="G4" s="732" t="s">
        <v>28</v>
      </c>
      <c r="H4" s="732"/>
      <c r="I4" s="733" t="s">
        <v>4</v>
      </c>
    </row>
    <row r="5" spans="2:9" ht="15">
      <c r="B5" s="731"/>
      <c r="C5" s="153" t="s">
        <v>102</v>
      </c>
      <c r="D5" s="153" t="s">
        <v>3</v>
      </c>
      <c r="E5" s="153" t="s">
        <v>102</v>
      </c>
      <c r="F5" s="153" t="s">
        <v>3</v>
      </c>
      <c r="G5" s="153" t="s">
        <v>102</v>
      </c>
      <c r="H5" s="153" t="s">
        <v>3</v>
      </c>
      <c r="I5" s="733"/>
    </row>
    <row r="6" spans="2:9" ht="12.75">
      <c r="B6" s="143" t="s">
        <v>183</v>
      </c>
      <c r="C6" s="95">
        <v>61</v>
      </c>
      <c r="D6" s="146">
        <f>C6/I6</f>
        <v>0.09327217125382263</v>
      </c>
      <c r="E6" s="95">
        <v>526</v>
      </c>
      <c r="F6" s="146">
        <f>E6/I6</f>
        <v>0.8042813455657493</v>
      </c>
      <c r="G6" s="95">
        <v>67</v>
      </c>
      <c r="H6" s="146">
        <f>G6/I6</f>
        <v>0.10244648318042814</v>
      </c>
      <c r="I6" s="95">
        <f>SUM(C6,E6,G6)</f>
        <v>654</v>
      </c>
    </row>
    <row r="7" spans="2:9" ht="13.5" thickBot="1">
      <c r="B7" s="144" t="s">
        <v>179</v>
      </c>
      <c r="C7" s="105">
        <v>153</v>
      </c>
      <c r="D7" s="147">
        <f>C7/I7</f>
        <v>0.09211318482841661</v>
      </c>
      <c r="E7" s="105">
        <v>1313</v>
      </c>
      <c r="F7" s="147">
        <f>E7/I7</f>
        <v>0.7904876580373269</v>
      </c>
      <c r="G7" s="105">
        <v>195</v>
      </c>
      <c r="H7" s="147">
        <f>G7/I7</f>
        <v>0.11739915713425647</v>
      </c>
      <c r="I7" s="95">
        <f>SUM(C7,E7,G7)</f>
        <v>1661</v>
      </c>
    </row>
    <row r="8" spans="2:9" ht="13.5" thickBot="1">
      <c r="B8" s="79" t="s">
        <v>4</v>
      </c>
      <c r="C8" s="99">
        <f>SUM(C6:C7)</f>
        <v>214</v>
      </c>
      <c r="D8" s="155">
        <f>C8/I8</f>
        <v>0.09244060475161987</v>
      </c>
      <c r="E8" s="99">
        <f>SUM(E6:E7)</f>
        <v>1839</v>
      </c>
      <c r="F8" s="155">
        <f>E8/I8</f>
        <v>0.7943844492440605</v>
      </c>
      <c r="G8" s="99">
        <f>SUM(G6:G7)</f>
        <v>262</v>
      </c>
      <c r="H8" s="155">
        <f>G8/I8</f>
        <v>0.11317494600431965</v>
      </c>
      <c r="I8" s="95">
        <f>SUM(C8,E8,G8)</f>
        <v>2315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108</v>
      </c>
    </row>
    <row r="14" ht="12.75">
      <c r="B14" t="s">
        <v>243</v>
      </c>
    </row>
    <row r="16" ht="20.25">
      <c r="B16" s="5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16" location="Contents!A1" display="Contents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B2:U16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21" width="17.28125" style="0" customWidth="1"/>
  </cols>
  <sheetData>
    <row r="2" spans="2:21" ht="18">
      <c r="B2" s="511" t="s">
        <v>240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</row>
    <row r="3" ht="13.5" thickBot="1"/>
    <row r="4" spans="2:21" ht="15">
      <c r="B4" s="737" t="s">
        <v>177</v>
      </c>
      <c r="C4" s="734" t="s">
        <v>153</v>
      </c>
      <c r="D4" s="734"/>
      <c r="E4" s="734" t="s">
        <v>154</v>
      </c>
      <c r="F4" s="734"/>
      <c r="G4" s="734" t="s">
        <v>45</v>
      </c>
      <c r="H4" s="734"/>
      <c r="I4" s="734" t="s">
        <v>155</v>
      </c>
      <c r="J4" s="734"/>
      <c r="K4" s="734" t="s">
        <v>156</v>
      </c>
      <c r="L4" s="734"/>
      <c r="M4" s="734" t="s">
        <v>157</v>
      </c>
      <c r="N4" s="734"/>
      <c r="O4" s="734" t="s">
        <v>46</v>
      </c>
      <c r="P4" s="734"/>
      <c r="Q4" s="734" t="s">
        <v>47</v>
      </c>
      <c r="R4" s="734"/>
      <c r="S4" s="734" t="s">
        <v>106</v>
      </c>
      <c r="T4" s="734"/>
      <c r="U4" s="735" t="s">
        <v>4</v>
      </c>
    </row>
    <row r="5" spans="2:21" ht="15">
      <c r="B5" s="738"/>
      <c r="C5" s="153" t="s">
        <v>102</v>
      </c>
      <c r="D5" s="153" t="s">
        <v>3</v>
      </c>
      <c r="E5" s="153" t="s">
        <v>102</v>
      </c>
      <c r="F5" s="153" t="s">
        <v>3</v>
      </c>
      <c r="G5" s="153" t="s">
        <v>102</v>
      </c>
      <c r="H5" s="153" t="s">
        <v>3</v>
      </c>
      <c r="I5" s="153" t="s">
        <v>102</v>
      </c>
      <c r="J5" s="153" t="s">
        <v>3</v>
      </c>
      <c r="K5" s="153" t="s">
        <v>102</v>
      </c>
      <c r="L5" s="153" t="s">
        <v>3</v>
      </c>
      <c r="M5" s="153" t="s">
        <v>102</v>
      </c>
      <c r="N5" s="153" t="s">
        <v>3</v>
      </c>
      <c r="O5" s="153" t="s">
        <v>102</v>
      </c>
      <c r="P5" s="153" t="s">
        <v>3</v>
      </c>
      <c r="Q5" s="153" t="s">
        <v>102</v>
      </c>
      <c r="R5" s="153" t="s">
        <v>3</v>
      </c>
      <c r="S5" s="153" t="s">
        <v>102</v>
      </c>
      <c r="T5" s="153" t="s">
        <v>3</v>
      </c>
      <c r="U5" s="736"/>
    </row>
    <row r="6" spans="2:21" ht="12.75">
      <c r="B6" s="163" t="s">
        <v>178</v>
      </c>
      <c r="C6" s="95">
        <v>4</v>
      </c>
      <c r="D6" s="146">
        <f>C6/U6</f>
        <v>0.0061162079510703364</v>
      </c>
      <c r="E6" s="95">
        <v>2</v>
      </c>
      <c r="F6" s="146">
        <f>E6/U6</f>
        <v>0.0030581039755351682</v>
      </c>
      <c r="G6" s="95">
        <v>11</v>
      </c>
      <c r="H6" s="146">
        <f>G6/U6</f>
        <v>0.016819571865443424</v>
      </c>
      <c r="I6" s="95">
        <v>3</v>
      </c>
      <c r="J6" s="146">
        <f>I6/U6</f>
        <v>0.0045871559633027525</v>
      </c>
      <c r="K6" s="95">
        <v>178</v>
      </c>
      <c r="L6" s="146">
        <f>K6/U6</f>
        <v>0.27217125382262997</v>
      </c>
      <c r="M6" s="95">
        <v>225</v>
      </c>
      <c r="N6" s="146">
        <f>M6/U6</f>
        <v>0.3440366972477064</v>
      </c>
      <c r="O6" s="95">
        <v>14</v>
      </c>
      <c r="P6" s="146">
        <f>O6/U6</f>
        <v>0.021406727828746176</v>
      </c>
      <c r="Q6" s="95">
        <v>202</v>
      </c>
      <c r="R6" s="146">
        <f>Q6/U6</f>
        <v>0.308868501529052</v>
      </c>
      <c r="S6" s="95">
        <v>15</v>
      </c>
      <c r="T6" s="146">
        <f>S6/U6</f>
        <v>0.022935779816513763</v>
      </c>
      <c r="U6" s="162">
        <f>SUM(C6,E6,G6,I6,K6,M6,O6,Q6,S6)</f>
        <v>654</v>
      </c>
    </row>
    <row r="7" spans="2:21" ht="13.5" thickBot="1">
      <c r="B7" s="164" t="s">
        <v>179</v>
      </c>
      <c r="C7" s="105">
        <v>5</v>
      </c>
      <c r="D7" s="147">
        <f>C7/U7</f>
        <v>0.0030102347983142685</v>
      </c>
      <c r="E7" s="105">
        <v>1</v>
      </c>
      <c r="F7" s="147">
        <f>E7/U7</f>
        <v>0.0006020469596628537</v>
      </c>
      <c r="G7" s="105">
        <v>23</v>
      </c>
      <c r="H7" s="147">
        <f>G7/U7</f>
        <v>0.013847080072245636</v>
      </c>
      <c r="I7" s="105">
        <v>8</v>
      </c>
      <c r="J7" s="147">
        <f>I7/U7</f>
        <v>0.00481637567730283</v>
      </c>
      <c r="K7" s="105">
        <v>385</v>
      </c>
      <c r="L7" s="147">
        <f>K7/U7</f>
        <v>0.23178807947019867</v>
      </c>
      <c r="M7" s="105">
        <v>630</v>
      </c>
      <c r="N7" s="147">
        <f>M7/U7</f>
        <v>0.3792895845875978</v>
      </c>
      <c r="O7" s="105">
        <v>22</v>
      </c>
      <c r="P7" s="147">
        <f>O7/U7</f>
        <v>0.013245033112582781</v>
      </c>
      <c r="Q7" s="105">
        <v>553</v>
      </c>
      <c r="R7" s="147">
        <f>Q7/U7</f>
        <v>0.3329319686935581</v>
      </c>
      <c r="S7" s="105">
        <v>34</v>
      </c>
      <c r="T7" s="147">
        <f>S7/U7</f>
        <v>0.020469596628537028</v>
      </c>
      <c r="U7" s="162">
        <f>SUM(C7,E7,G7,I7,K7,M7,O7,Q7,S7)</f>
        <v>1661</v>
      </c>
    </row>
    <row r="8" spans="2:21" ht="13.5" thickBot="1">
      <c r="B8" s="79" t="s">
        <v>4</v>
      </c>
      <c r="C8" s="76">
        <f>SUM(C6:C7)</f>
        <v>9</v>
      </c>
      <c r="D8" s="155">
        <f>C8/U8</f>
        <v>0.0038876889848812094</v>
      </c>
      <c r="E8" s="76">
        <f>SUM(E6:E7)</f>
        <v>3</v>
      </c>
      <c r="F8" s="155">
        <f>E8/U8</f>
        <v>0.0012958963282937365</v>
      </c>
      <c r="G8" s="76">
        <f>SUM(G6:G7)</f>
        <v>34</v>
      </c>
      <c r="H8" s="155">
        <f>G8/U8</f>
        <v>0.01468682505399568</v>
      </c>
      <c r="I8" s="76">
        <f>SUM(I6:I7)</f>
        <v>11</v>
      </c>
      <c r="J8" s="155">
        <f>I8/U8</f>
        <v>0.004751619870410367</v>
      </c>
      <c r="K8" s="76">
        <f>SUM(K6:K7)</f>
        <v>563</v>
      </c>
      <c r="L8" s="155">
        <f>K8/U8</f>
        <v>0.24319654427645787</v>
      </c>
      <c r="M8" s="76">
        <f>SUM(M6:M7)</f>
        <v>855</v>
      </c>
      <c r="N8" s="155">
        <f>M8/U8</f>
        <v>0.3693304535637149</v>
      </c>
      <c r="O8" s="76">
        <f>SUM(O6:O7)</f>
        <v>36</v>
      </c>
      <c r="P8" s="155">
        <f>O8/U8</f>
        <v>0.015550755939524838</v>
      </c>
      <c r="Q8" s="76">
        <f>SUM(Q6:Q7)</f>
        <v>755</v>
      </c>
      <c r="R8" s="155">
        <f>Q8/U8</f>
        <v>0.326133909287257</v>
      </c>
      <c r="S8" s="76">
        <f>SUM(S6:S7)</f>
        <v>49</v>
      </c>
      <c r="T8" s="155">
        <f>S8/U8</f>
        <v>0.021166306695464362</v>
      </c>
      <c r="U8" s="162">
        <f>SUM(C8,E8,G8,I8,K8,M8,O8,Q8,S8)</f>
        <v>2315</v>
      </c>
    </row>
    <row r="9" ht="12.75">
      <c r="P9" s="66"/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108</v>
      </c>
    </row>
    <row r="14" ht="12.75">
      <c r="B14" t="s">
        <v>243</v>
      </c>
    </row>
    <row r="16" ht="20.25">
      <c r="B16" s="5" t="s">
        <v>1</v>
      </c>
    </row>
  </sheetData>
  <sheetProtection/>
  <mergeCells count="12">
    <mergeCell ref="C4:D4"/>
    <mergeCell ref="E4:F4"/>
    <mergeCell ref="G4:H4"/>
    <mergeCell ref="I4:J4"/>
    <mergeCell ref="B2:U2"/>
    <mergeCell ref="K4:L4"/>
    <mergeCell ref="M4:N4"/>
    <mergeCell ref="O4:P4"/>
    <mergeCell ref="Q4:R4"/>
    <mergeCell ref="S4:T4"/>
    <mergeCell ref="U4:U5"/>
    <mergeCell ref="B4:B5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BB37"/>
  <sheetViews>
    <sheetView showGridLines="0" zoomScalePageLayoutView="0" workbookViewId="0" topLeftCell="A1">
      <selection activeCell="A43" sqref="A43:IV68"/>
    </sheetView>
  </sheetViews>
  <sheetFormatPr defaultColWidth="9.140625" defaultRowHeight="12.75"/>
  <cols>
    <col min="1" max="30" width="17.28125" style="0" customWidth="1"/>
    <col min="31" max="34" width="17.28125" style="64" customWidth="1"/>
    <col min="35" max="41" width="17.28125" style="0" customWidth="1"/>
    <col min="42" max="42" width="17.28125" style="64" customWidth="1"/>
    <col min="43" max="51" width="17.28125" style="0" customWidth="1"/>
    <col min="52" max="52" width="10.7109375" style="0" customWidth="1"/>
    <col min="53" max="53" width="10.140625" style="0" customWidth="1"/>
    <col min="54" max="54" width="14.421875" style="0" customWidth="1"/>
  </cols>
  <sheetData>
    <row r="2" spans="2:54" ht="18">
      <c r="B2" s="521" t="s">
        <v>234</v>
      </c>
      <c r="C2" s="521"/>
      <c r="D2" s="521"/>
      <c r="E2" s="521"/>
      <c r="F2" s="521"/>
      <c r="G2" s="521"/>
      <c r="H2" s="521"/>
      <c r="I2" s="521"/>
      <c r="J2" s="521"/>
      <c r="K2" s="521"/>
      <c r="L2" s="83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65"/>
      <c r="AF2" s="65"/>
      <c r="AG2" s="65"/>
      <c r="AH2" s="65"/>
      <c r="AI2" s="40"/>
      <c r="AJ2" s="40"/>
      <c r="AK2" s="40"/>
      <c r="AL2" s="40"/>
      <c r="AM2" s="40"/>
      <c r="AN2" s="40"/>
      <c r="AO2" s="40"/>
      <c r="AP2" s="65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</row>
    <row r="4" spans="2:35" ht="15">
      <c r="B4" s="543" t="s">
        <v>115</v>
      </c>
      <c r="C4" s="522" t="s">
        <v>48</v>
      </c>
      <c r="D4" s="522"/>
      <c r="E4" s="538" t="s">
        <v>49</v>
      </c>
      <c r="F4" s="536"/>
      <c r="G4" s="522" t="s">
        <v>51</v>
      </c>
      <c r="H4" s="522"/>
      <c r="I4" s="522" t="s">
        <v>52</v>
      </c>
      <c r="J4" s="522"/>
      <c r="K4" s="522" t="s">
        <v>53</v>
      </c>
      <c r="L4" s="522"/>
      <c r="M4" s="541" t="s">
        <v>158</v>
      </c>
      <c r="N4" s="542"/>
      <c r="O4" s="536" t="s">
        <v>159</v>
      </c>
      <c r="P4" s="536"/>
      <c r="Q4" s="522" t="s">
        <v>54</v>
      </c>
      <c r="R4" s="522"/>
      <c r="S4" s="538" t="s">
        <v>55</v>
      </c>
      <c r="T4" s="536"/>
      <c r="U4" s="522" t="s">
        <v>160</v>
      </c>
      <c r="V4" s="522"/>
      <c r="W4" s="541" t="s">
        <v>47</v>
      </c>
      <c r="X4" s="542"/>
      <c r="Y4" s="522" t="s">
        <v>46</v>
      </c>
      <c r="Z4" s="522"/>
      <c r="AA4" s="522" t="s">
        <v>56</v>
      </c>
      <c r="AB4" s="522"/>
      <c r="AC4" s="522" t="s">
        <v>106</v>
      </c>
      <c r="AD4" s="522"/>
      <c r="AE4" s="538" t="s">
        <v>57</v>
      </c>
      <c r="AF4" s="539"/>
      <c r="AG4" s="535" t="s">
        <v>162</v>
      </c>
      <c r="AH4" s="531"/>
      <c r="AI4" s="540" t="s">
        <v>4</v>
      </c>
    </row>
    <row r="5" spans="2:35" ht="15">
      <c r="B5" s="534"/>
      <c r="C5" s="90" t="s">
        <v>102</v>
      </c>
      <c r="D5" s="90" t="s">
        <v>3</v>
      </c>
      <c r="E5" s="90" t="s">
        <v>102</v>
      </c>
      <c r="F5" s="90" t="s">
        <v>3</v>
      </c>
      <c r="G5" s="90" t="s">
        <v>102</v>
      </c>
      <c r="H5" s="90" t="s">
        <v>3</v>
      </c>
      <c r="I5" s="90" t="s">
        <v>102</v>
      </c>
      <c r="J5" s="90" t="s">
        <v>3</v>
      </c>
      <c r="K5" s="90" t="s">
        <v>102</v>
      </c>
      <c r="L5" s="90" t="s">
        <v>3</v>
      </c>
      <c r="M5" s="90" t="s">
        <v>102</v>
      </c>
      <c r="N5" s="90" t="s">
        <v>3</v>
      </c>
      <c r="O5" s="90" t="s">
        <v>102</v>
      </c>
      <c r="P5" s="90" t="s">
        <v>3</v>
      </c>
      <c r="Q5" s="90" t="s">
        <v>102</v>
      </c>
      <c r="R5" s="90" t="s">
        <v>3</v>
      </c>
      <c r="S5" s="90" t="s">
        <v>102</v>
      </c>
      <c r="T5" s="90" t="s">
        <v>3</v>
      </c>
      <c r="U5" s="90" t="s">
        <v>102</v>
      </c>
      <c r="V5" s="90" t="s">
        <v>3</v>
      </c>
      <c r="W5" s="90" t="s">
        <v>102</v>
      </c>
      <c r="X5" s="90" t="s">
        <v>3</v>
      </c>
      <c r="Y5" s="90" t="s">
        <v>102</v>
      </c>
      <c r="Z5" s="90" t="s">
        <v>3</v>
      </c>
      <c r="AA5" s="90" t="s">
        <v>102</v>
      </c>
      <c r="AB5" s="90" t="s">
        <v>3</v>
      </c>
      <c r="AC5" s="90" t="s">
        <v>102</v>
      </c>
      <c r="AD5" s="90" t="s">
        <v>3</v>
      </c>
      <c r="AE5" s="90" t="s">
        <v>102</v>
      </c>
      <c r="AF5" s="90" t="s">
        <v>3</v>
      </c>
      <c r="AG5" s="90" t="s">
        <v>102</v>
      </c>
      <c r="AH5" s="90" t="s">
        <v>3</v>
      </c>
      <c r="AI5" s="529"/>
    </row>
    <row r="6" spans="2:35" ht="12.75">
      <c r="B6" s="93" t="s">
        <v>184</v>
      </c>
      <c r="C6" s="438"/>
      <c r="D6" s="435">
        <f>C6/AI6</f>
        <v>0</v>
      </c>
      <c r="E6" s="438"/>
      <c r="F6" s="435">
        <f>E6/AI6</f>
        <v>0</v>
      </c>
      <c r="G6" s="438"/>
      <c r="H6" s="435">
        <f>G6/AI6</f>
        <v>0</v>
      </c>
      <c r="I6" s="438">
        <v>7</v>
      </c>
      <c r="J6" s="435">
        <f>I6/AI6</f>
        <v>0.4117647058823529</v>
      </c>
      <c r="K6" s="438"/>
      <c r="L6" s="435">
        <f>K6/AI6</f>
        <v>0</v>
      </c>
      <c r="M6" s="438"/>
      <c r="N6" s="435">
        <f>M6/AI6</f>
        <v>0</v>
      </c>
      <c r="O6" s="438"/>
      <c r="P6" s="435">
        <f>O6/AI6</f>
        <v>0</v>
      </c>
      <c r="Q6" s="436"/>
      <c r="R6" s="435">
        <f>Q6/AI6</f>
        <v>0</v>
      </c>
      <c r="S6" s="438">
        <v>2</v>
      </c>
      <c r="T6" s="435">
        <f>S6/AI6</f>
        <v>0.11764705882352941</v>
      </c>
      <c r="U6" s="438"/>
      <c r="V6" s="435">
        <f>U6/AI6</f>
        <v>0</v>
      </c>
      <c r="W6" s="438">
        <v>6</v>
      </c>
      <c r="X6" s="435">
        <f>W6/AI6</f>
        <v>0.35294117647058826</v>
      </c>
      <c r="Y6" s="438">
        <v>1</v>
      </c>
      <c r="Z6" s="435">
        <f>Y6/AI6</f>
        <v>0.058823529411764705</v>
      </c>
      <c r="AA6" s="438"/>
      <c r="AB6" s="435">
        <f>AA6/AI6</f>
        <v>0</v>
      </c>
      <c r="AC6" s="438">
        <v>1</v>
      </c>
      <c r="AD6" s="435">
        <f>AC6/AI6</f>
        <v>0.058823529411764705</v>
      </c>
      <c r="AE6" s="438"/>
      <c r="AF6" s="435">
        <f>AE6/AI6</f>
        <v>0</v>
      </c>
      <c r="AG6" s="438"/>
      <c r="AH6" s="435">
        <f>AG6/AI6</f>
        <v>0</v>
      </c>
      <c r="AI6" s="437">
        <f>SUM(AE6,AC6,AA6,Y6,W6,U6,S6,Q6,O6,M6,K6,I6,G6,E6,C6,AG6)</f>
        <v>17</v>
      </c>
    </row>
    <row r="7" spans="2:35" ht="12.75">
      <c r="B7" s="93" t="s">
        <v>185</v>
      </c>
      <c r="C7" s="438">
        <v>49</v>
      </c>
      <c r="D7" s="435">
        <f aca="true" t="shared" si="0" ref="D7:D29">C7/AI7</f>
        <v>0.041631265930331354</v>
      </c>
      <c r="E7" s="438">
        <v>59</v>
      </c>
      <c r="F7" s="435">
        <f aca="true" t="shared" si="1" ref="F7:F29">E7/AI7</f>
        <v>0.05012744265080714</v>
      </c>
      <c r="G7" s="438">
        <v>3</v>
      </c>
      <c r="H7" s="435">
        <f aca="true" t="shared" si="2" ref="H7:H29">G7/AI7</f>
        <v>0.002548853016142736</v>
      </c>
      <c r="I7" s="438">
        <v>469</v>
      </c>
      <c r="J7" s="435">
        <f aca="true" t="shared" si="3" ref="J7:J29">I7/AI7</f>
        <v>0.39847068819031434</v>
      </c>
      <c r="K7" s="438">
        <v>29</v>
      </c>
      <c r="L7" s="435">
        <f aca="true" t="shared" si="4" ref="L7:L29">K7/AI7</f>
        <v>0.02463891248937978</v>
      </c>
      <c r="M7" s="438">
        <v>3</v>
      </c>
      <c r="N7" s="435">
        <f aca="true" t="shared" si="5" ref="N7:N29">M7/AI7</f>
        <v>0.002548853016142736</v>
      </c>
      <c r="O7" s="438"/>
      <c r="P7" s="435">
        <f aca="true" t="shared" si="6" ref="P7:P29">O7/AI7</f>
        <v>0</v>
      </c>
      <c r="Q7" s="436">
        <v>3</v>
      </c>
      <c r="R7" s="435">
        <f aca="true" t="shared" si="7" ref="R7:R29">Q7/AI7</f>
        <v>0.002548853016142736</v>
      </c>
      <c r="S7" s="438">
        <v>48</v>
      </c>
      <c r="T7" s="435">
        <f aca="true" t="shared" si="8" ref="T7:T29">S7/AI7</f>
        <v>0.04078164825828377</v>
      </c>
      <c r="U7" s="438">
        <v>178</v>
      </c>
      <c r="V7" s="435">
        <f aca="true" t="shared" si="9" ref="V7:V29">U7/AI7</f>
        <v>0.15123194562446898</v>
      </c>
      <c r="W7" s="438">
        <v>272</v>
      </c>
      <c r="X7" s="435">
        <f aca="true" t="shared" si="10" ref="X7:X29">W7/AI7</f>
        <v>0.23109600679694137</v>
      </c>
      <c r="Y7" s="438">
        <v>22</v>
      </c>
      <c r="Z7" s="435">
        <f aca="true" t="shared" si="11" ref="Z7:Z29">Y7/AI7</f>
        <v>0.018691588785046728</v>
      </c>
      <c r="AA7" s="438">
        <v>7</v>
      </c>
      <c r="AB7" s="435">
        <f aca="true" t="shared" si="12" ref="AB7:AB29">AA7/AI7</f>
        <v>0.00594732370433305</v>
      </c>
      <c r="AC7" s="438">
        <v>20</v>
      </c>
      <c r="AD7" s="435">
        <f aca="true" t="shared" si="13" ref="AD7:AD29">AC7/AI7</f>
        <v>0.016992353440951572</v>
      </c>
      <c r="AE7" s="438">
        <v>15</v>
      </c>
      <c r="AF7" s="435">
        <f aca="true" t="shared" si="14" ref="AF7:AF29">AE7/AI7</f>
        <v>0.012744265080713678</v>
      </c>
      <c r="AG7" s="438"/>
      <c r="AH7" s="435">
        <f aca="true" t="shared" si="15" ref="AH7:AH29">AG7/AI7</f>
        <v>0</v>
      </c>
      <c r="AI7" s="437">
        <f aca="true" t="shared" si="16" ref="AI7:AI28">SUM(AE7,AC7,AA7,Y7,W7,U7,S7,Q7,O7,M7,K7,I7,G7,E7,C7,AG7)</f>
        <v>1177</v>
      </c>
    </row>
    <row r="8" spans="2:35" ht="12.75">
      <c r="B8" s="93" t="s">
        <v>186</v>
      </c>
      <c r="C8" s="438">
        <v>7</v>
      </c>
      <c r="D8" s="435">
        <f t="shared" si="0"/>
        <v>0.03932584269662921</v>
      </c>
      <c r="E8" s="438">
        <v>5</v>
      </c>
      <c r="F8" s="435">
        <f t="shared" si="1"/>
        <v>0.028089887640449437</v>
      </c>
      <c r="G8" s="438">
        <v>1</v>
      </c>
      <c r="H8" s="435">
        <f t="shared" si="2"/>
        <v>0.0056179775280898875</v>
      </c>
      <c r="I8" s="438">
        <v>68</v>
      </c>
      <c r="J8" s="435">
        <f t="shared" si="3"/>
        <v>0.38202247191011235</v>
      </c>
      <c r="K8" s="438"/>
      <c r="L8" s="435">
        <f t="shared" si="4"/>
        <v>0</v>
      </c>
      <c r="M8" s="438"/>
      <c r="N8" s="435">
        <f t="shared" si="5"/>
        <v>0</v>
      </c>
      <c r="O8" s="438"/>
      <c r="P8" s="435">
        <f t="shared" si="6"/>
        <v>0</v>
      </c>
      <c r="Q8" s="436">
        <v>3</v>
      </c>
      <c r="R8" s="435">
        <f t="shared" si="7"/>
        <v>0.016853932584269662</v>
      </c>
      <c r="S8" s="438">
        <v>3</v>
      </c>
      <c r="T8" s="435">
        <f t="shared" si="8"/>
        <v>0.016853932584269662</v>
      </c>
      <c r="U8" s="438">
        <v>16</v>
      </c>
      <c r="V8" s="435">
        <f t="shared" si="9"/>
        <v>0.0898876404494382</v>
      </c>
      <c r="W8" s="438">
        <v>68</v>
      </c>
      <c r="X8" s="435">
        <f t="shared" si="10"/>
        <v>0.38202247191011235</v>
      </c>
      <c r="Y8" s="438">
        <v>1</v>
      </c>
      <c r="Z8" s="435">
        <f t="shared" si="11"/>
        <v>0.0056179775280898875</v>
      </c>
      <c r="AA8" s="438"/>
      <c r="AB8" s="435">
        <f t="shared" si="12"/>
        <v>0</v>
      </c>
      <c r="AC8" s="438">
        <v>2</v>
      </c>
      <c r="AD8" s="435">
        <f t="shared" si="13"/>
        <v>0.011235955056179775</v>
      </c>
      <c r="AE8" s="438">
        <v>4</v>
      </c>
      <c r="AF8" s="435">
        <f t="shared" si="14"/>
        <v>0.02247191011235955</v>
      </c>
      <c r="AG8" s="438"/>
      <c r="AH8" s="435">
        <f t="shared" si="15"/>
        <v>0</v>
      </c>
      <c r="AI8" s="437">
        <f t="shared" si="16"/>
        <v>178</v>
      </c>
    </row>
    <row r="9" spans="2:35" ht="12.75">
      <c r="B9" s="93" t="s">
        <v>187</v>
      </c>
      <c r="C9" s="438">
        <v>15</v>
      </c>
      <c r="D9" s="435">
        <f t="shared" si="0"/>
        <v>0.02727272727272727</v>
      </c>
      <c r="E9" s="438">
        <v>41</v>
      </c>
      <c r="F9" s="435">
        <f t="shared" si="1"/>
        <v>0.07454545454545454</v>
      </c>
      <c r="G9" s="438">
        <v>4</v>
      </c>
      <c r="H9" s="435">
        <f t="shared" si="2"/>
        <v>0.007272727272727273</v>
      </c>
      <c r="I9" s="438">
        <v>241</v>
      </c>
      <c r="J9" s="435">
        <f t="shared" si="3"/>
        <v>0.4381818181818182</v>
      </c>
      <c r="K9" s="438">
        <v>13</v>
      </c>
      <c r="L9" s="435">
        <f t="shared" si="4"/>
        <v>0.023636363636363636</v>
      </c>
      <c r="M9" s="438"/>
      <c r="N9" s="435">
        <f t="shared" si="5"/>
        <v>0</v>
      </c>
      <c r="O9" s="438">
        <v>1</v>
      </c>
      <c r="P9" s="435">
        <f t="shared" si="6"/>
        <v>0.0018181818181818182</v>
      </c>
      <c r="Q9" s="436"/>
      <c r="R9" s="435">
        <f t="shared" si="7"/>
        <v>0</v>
      </c>
      <c r="S9" s="438">
        <v>29</v>
      </c>
      <c r="T9" s="435">
        <f t="shared" si="8"/>
        <v>0.05272727272727273</v>
      </c>
      <c r="U9" s="438">
        <v>74</v>
      </c>
      <c r="V9" s="435">
        <f t="shared" si="9"/>
        <v>0.13454545454545455</v>
      </c>
      <c r="W9" s="438">
        <v>98</v>
      </c>
      <c r="X9" s="435">
        <f t="shared" si="10"/>
        <v>0.1781818181818182</v>
      </c>
      <c r="Y9" s="438">
        <v>10</v>
      </c>
      <c r="Z9" s="435">
        <f t="shared" si="11"/>
        <v>0.01818181818181818</v>
      </c>
      <c r="AA9" s="438">
        <v>3</v>
      </c>
      <c r="AB9" s="435">
        <f t="shared" si="12"/>
        <v>0.005454545454545455</v>
      </c>
      <c r="AC9" s="438">
        <v>13</v>
      </c>
      <c r="AD9" s="435">
        <f t="shared" si="13"/>
        <v>0.023636363636363636</v>
      </c>
      <c r="AE9" s="438">
        <v>8</v>
      </c>
      <c r="AF9" s="435">
        <f t="shared" si="14"/>
        <v>0.014545454545454545</v>
      </c>
      <c r="AG9" s="438"/>
      <c r="AH9" s="435">
        <f t="shared" si="15"/>
        <v>0</v>
      </c>
      <c r="AI9" s="437">
        <f t="shared" si="16"/>
        <v>550</v>
      </c>
    </row>
    <row r="10" spans="2:35" ht="12.75">
      <c r="B10" s="93" t="s">
        <v>188</v>
      </c>
      <c r="C10" s="438">
        <v>9</v>
      </c>
      <c r="D10" s="435">
        <f t="shared" si="0"/>
        <v>0.037815126050420166</v>
      </c>
      <c r="E10" s="438">
        <v>17</v>
      </c>
      <c r="F10" s="435">
        <f t="shared" si="1"/>
        <v>0.07142857142857142</v>
      </c>
      <c r="G10" s="438"/>
      <c r="H10" s="435">
        <f t="shared" si="2"/>
        <v>0</v>
      </c>
      <c r="I10" s="438">
        <v>110</v>
      </c>
      <c r="J10" s="435">
        <f t="shared" si="3"/>
        <v>0.46218487394957986</v>
      </c>
      <c r="K10" s="438">
        <v>5</v>
      </c>
      <c r="L10" s="435">
        <f t="shared" si="4"/>
        <v>0.02100840336134454</v>
      </c>
      <c r="M10" s="438"/>
      <c r="N10" s="435">
        <f t="shared" si="5"/>
        <v>0</v>
      </c>
      <c r="O10" s="438"/>
      <c r="P10" s="435">
        <f t="shared" si="6"/>
        <v>0</v>
      </c>
      <c r="Q10" s="436"/>
      <c r="R10" s="435">
        <f t="shared" si="7"/>
        <v>0</v>
      </c>
      <c r="S10" s="438">
        <v>9</v>
      </c>
      <c r="T10" s="435">
        <f t="shared" si="8"/>
        <v>0.037815126050420166</v>
      </c>
      <c r="U10" s="438">
        <v>33</v>
      </c>
      <c r="V10" s="435">
        <f t="shared" si="9"/>
        <v>0.13865546218487396</v>
      </c>
      <c r="W10" s="438">
        <v>33</v>
      </c>
      <c r="X10" s="435">
        <f t="shared" si="10"/>
        <v>0.13865546218487396</v>
      </c>
      <c r="Y10" s="438">
        <v>11</v>
      </c>
      <c r="Z10" s="435">
        <f t="shared" si="11"/>
        <v>0.046218487394957986</v>
      </c>
      <c r="AA10" s="438"/>
      <c r="AB10" s="435">
        <f t="shared" si="12"/>
        <v>0</v>
      </c>
      <c r="AC10" s="438">
        <v>8</v>
      </c>
      <c r="AD10" s="435">
        <f t="shared" si="13"/>
        <v>0.03361344537815126</v>
      </c>
      <c r="AE10" s="438">
        <v>3</v>
      </c>
      <c r="AF10" s="435">
        <f t="shared" si="14"/>
        <v>0.012605042016806723</v>
      </c>
      <c r="AG10" s="438"/>
      <c r="AH10" s="435">
        <f t="shared" si="15"/>
        <v>0</v>
      </c>
      <c r="AI10" s="437">
        <f t="shared" si="16"/>
        <v>238</v>
      </c>
    </row>
    <row r="11" spans="2:35" ht="12.75">
      <c r="B11" s="93" t="s">
        <v>189</v>
      </c>
      <c r="C11" s="438">
        <v>14</v>
      </c>
      <c r="D11" s="435">
        <f t="shared" si="0"/>
        <v>0.08187134502923976</v>
      </c>
      <c r="E11" s="438">
        <v>16</v>
      </c>
      <c r="F11" s="435">
        <f t="shared" si="1"/>
        <v>0.0935672514619883</v>
      </c>
      <c r="G11" s="438">
        <v>4</v>
      </c>
      <c r="H11" s="435">
        <f t="shared" si="2"/>
        <v>0.023391812865497075</v>
      </c>
      <c r="I11" s="438">
        <v>70</v>
      </c>
      <c r="J11" s="435">
        <f t="shared" si="3"/>
        <v>0.4093567251461988</v>
      </c>
      <c r="K11" s="438">
        <v>5</v>
      </c>
      <c r="L11" s="435">
        <f t="shared" si="4"/>
        <v>0.029239766081871343</v>
      </c>
      <c r="M11" s="438"/>
      <c r="N11" s="435">
        <f t="shared" si="5"/>
        <v>0</v>
      </c>
      <c r="O11" s="438"/>
      <c r="P11" s="435">
        <f t="shared" si="6"/>
        <v>0</v>
      </c>
      <c r="Q11" s="436">
        <v>1</v>
      </c>
      <c r="R11" s="435">
        <f t="shared" si="7"/>
        <v>0.005847953216374269</v>
      </c>
      <c r="S11" s="438">
        <v>4</v>
      </c>
      <c r="T11" s="435">
        <f t="shared" si="8"/>
        <v>0.023391812865497075</v>
      </c>
      <c r="U11" s="438">
        <v>23</v>
      </c>
      <c r="V11" s="435">
        <f t="shared" si="9"/>
        <v>0.13450292397660818</v>
      </c>
      <c r="W11" s="438">
        <v>23</v>
      </c>
      <c r="X11" s="435">
        <f t="shared" si="10"/>
        <v>0.13450292397660818</v>
      </c>
      <c r="Y11" s="438">
        <v>4</v>
      </c>
      <c r="Z11" s="435">
        <f t="shared" si="11"/>
        <v>0.023391812865497075</v>
      </c>
      <c r="AA11" s="438"/>
      <c r="AB11" s="435">
        <f t="shared" si="12"/>
        <v>0</v>
      </c>
      <c r="AC11" s="438">
        <v>6</v>
      </c>
      <c r="AD11" s="435">
        <f t="shared" si="13"/>
        <v>0.03508771929824561</v>
      </c>
      <c r="AE11" s="438">
        <v>1</v>
      </c>
      <c r="AF11" s="435">
        <f t="shared" si="14"/>
        <v>0.005847953216374269</v>
      </c>
      <c r="AG11" s="438"/>
      <c r="AH11" s="435">
        <f t="shared" si="15"/>
        <v>0</v>
      </c>
      <c r="AI11" s="437">
        <f t="shared" si="16"/>
        <v>171</v>
      </c>
    </row>
    <row r="12" spans="2:35" ht="12.75">
      <c r="B12" s="93" t="s">
        <v>190</v>
      </c>
      <c r="C12" s="438">
        <v>12</v>
      </c>
      <c r="D12" s="435">
        <f t="shared" si="0"/>
        <v>0.0547945205479452</v>
      </c>
      <c r="E12" s="438">
        <v>9</v>
      </c>
      <c r="F12" s="435">
        <f t="shared" si="1"/>
        <v>0.0410958904109589</v>
      </c>
      <c r="G12" s="438"/>
      <c r="H12" s="435">
        <f t="shared" si="2"/>
        <v>0</v>
      </c>
      <c r="I12" s="438">
        <v>84</v>
      </c>
      <c r="J12" s="435">
        <f t="shared" si="3"/>
        <v>0.3835616438356164</v>
      </c>
      <c r="K12" s="438">
        <v>2</v>
      </c>
      <c r="L12" s="435">
        <f t="shared" si="4"/>
        <v>0.0091324200913242</v>
      </c>
      <c r="M12" s="438">
        <v>1</v>
      </c>
      <c r="N12" s="435">
        <f t="shared" si="5"/>
        <v>0.0045662100456621</v>
      </c>
      <c r="O12" s="438"/>
      <c r="P12" s="435">
        <f t="shared" si="6"/>
        <v>0</v>
      </c>
      <c r="Q12" s="436">
        <v>1</v>
      </c>
      <c r="R12" s="435">
        <f t="shared" si="7"/>
        <v>0.0045662100456621</v>
      </c>
      <c r="S12" s="438">
        <v>4</v>
      </c>
      <c r="T12" s="435">
        <f t="shared" si="8"/>
        <v>0.0182648401826484</v>
      </c>
      <c r="U12" s="438">
        <v>14</v>
      </c>
      <c r="V12" s="435">
        <f t="shared" si="9"/>
        <v>0.0639269406392694</v>
      </c>
      <c r="W12" s="438">
        <v>84</v>
      </c>
      <c r="X12" s="435">
        <f t="shared" si="10"/>
        <v>0.3835616438356164</v>
      </c>
      <c r="Y12" s="438">
        <v>4</v>
      </c>
      <c r="Z12" s="435">
        <f t="shared" si="11"/>
        <v>0.0182648401826484</v>
      </c>
      <c r="AA12" s="438"/>
      <c r="AB12" s="435">
        <f t="shared" si="12"/>
        <v>0</v>
      </c>
      <c r="AC12" s="438">
        <v>4</v>
      </c>
      <c r="AD12" s="435">
        <f t="shared" si="13"/>
        <v>0.0182648401826484</v>
      </c>
      <c r="AE12" s="438"/>
      <c r="AF12" s="435">
        <f t="shared" si="14"/>
        <v>0</v>
      </c>
      <c r="AG12" s="438"/>
      <c r="AH12" s="435">
        <f t="shared" si="15"/>
        <v>0</v>
      </c>
      <c r="AI12" s="437">
        <f t="shared" si="16"/>
        <v>219</v>
      </c>
    </row>
    <row r="13" spans="2:35" ht="12.75">
      <c r="B13" s="93" t="s">
        <v>191</v>
      </c>
      <c r="C13" s="438">
        <v>5</v>
      </c>
      <c r="D13" s="435">
        <f t="shared" si="0"/>
        <v>0.08333333333333333</v>
      </c>
      <c r="E13" s="438">
        <v>1</v>
      </c>
      <c r="F13" s="435">
        <f t="shared" si="1"/>
        <v>0.016666666666666666</v>
      </c>
      <c r="G13" s="438"/>
      <c r="H13" s="435">
        <f t="shared" si="2"/>
        <v>0</v>
      </c>
      <c r="I13" s="438">
        <v>27</v>
      </c>
      <c r="J13" s="435">
        <f t="shared" si="3"/>
        <v>0.45</v>
      </c>
      <c r="K13" s="438"/>
      <c r="L13" s="435">
        <f t="shared" si="4"/>
        <v>0</v>
      </c>
      <c r="M13" s="438"/>
      <c r="N13" s="435">
        <f t="shared" si="5"/>
        <v>0</v>
      </c>
      <c r="O13" s="438"/>
      <c r="P13" s="435">
        <f t="shared" si="6"/>
        <v>0</v>
      </c>
      <c r="Q13" s="436">
        <v>1</v>
      </c>
      <c r="R13" s="435">
        <f t="shared" si="7"/>
        <v>0.016666666666666666</v>
      </c>
      <c r="S13" s="438">
        <v>1</v>
      </c>
      <c r="T13" s="435">
        <f t="shared" si="8"/>
        <v>0.016666666666666666</v>
      </c>
      <c r="U13" s="438">
        <v>8</v>
      </c>
      <c r="V13" s="435">
        <f t="shared" si="9"/>
        <v>0.13333333333333333</v>
      </c>
      <c r="W13" s="438">
        <v>15</v>
      </c>
      <c r="X13" s="435">
        <f t="shared" si="10"/>
        <v>0.25</v>
      </c>
      <c r="Y13" s="438">
        <v>1</v>
      </c>
      <c r="Z13" s="435">
        <f t="shared" si="11"/>
        <v>0.016666666666666666</v>
      </c>
      <c r="AA13" s="438"/>
      <c r="AB13" s="435">
        <f t="shared" si="12"/>
        <v>0</v>
      </c>
      <c r="AC13" s="438"/>
      <c r="AD13" s="435">
        <f t="shared" si="13"/>
        <v>0</v>
      </c>
      <c r="AE13" s="438">
        <v>1</v>
      </c>
      <c r="AF13" s="435">
        <f t="shared" si="14"/>
        <v>0.016666666666666666</v>
      </c>
      <c r="AG13" s="438"/>
      <c r="AH13" s="435">
        <f t="shared" si="15"/>
        <v>0</v>
      </c>
      <c r="AI13" s="437">
        <f t="shared" si="16"/>
        <v>60</v>
      </c>
    </row>
    <row r="14" spans="2:35" ht="12.75">
      <c r="B14" s="93" t="s">
        <v>113</v>
      </c>
      <c r="C14" s="438">
        <v>7</v>
      </c>
      <c r="D14" s="435">
        <f t="shared" si="0"/>
        <v>0.05263157894736842</v>
      </c>
      <c r="E14" s="438">
        <v>9</v>
      </c>
      <c r="F14" s="435">
        <f t="shared" si="1"/>
        <v>0.06766917293233082</v>
      </c>
      <c r="G14" s="438">
        <v>2</v>
      </c>
      <c r="H14" s="435">
        <f t="shared" si="2"/>
        <v>0.015037593984962405</v>
      </c>
      <c r="I14" s="438">
        <v>46</v>
      </c>
      <c r="J14" s="435">
        <f t="shared" si="3"/>
        <v>0.3458646616541353</v>
      </c>
      <c r="K14" s="438">
        <v>2</v>
      </c>
      <c r="L14" s="435">
        <f t="shared" si="4"/>
        <v>0.015037593984962405</v>
      </c>
      <c r="M14" s="438"/>
      <c r="N14" s="435">
        <f t="shared" si="5"/>
        <v>0</v>
      </c>
      <c r="O14" s="438"/>
      <c r="P14" s="435">
        <f t="shared" si="6"/>
        <v>0</v>
      </c>
      <c r="Q14" s="436">
        <v>4</v>
      </c>
      <c r="R14" s="435">
        <f t="shared" si="7"/>
        <v>0.03007518796992481</v>
      </c>
      <c r="S14" s="438">
        <v>11</v>
      </c>
      <c r="T14" s="435">
        <f t="shared" si="8"/>
        <v>0.08270676691729323</v>
      </c>
      <c r="U14" s="438">
        <v>20</v>
      </c>
      <c r="V14" s="435">
        <f t="shared" si="9"/>
        <v>0.15037593984962405</v>
      </c>
      <c r="W14" s="438">
        <v>18</v>
      </c>
      <c r="X14" s="435">
        <f t="shared" si="10"/>
        <v>0.13533834586466165</v>
      </c>
      <c r="Y14" s="438">
        <v>1</v>
      </c>
      <c r="Z14" s="435">
        <f t="shared" si="11"/>
        <v>0.007518796992481203</v>
      </c>
      <c r="AA14" s="438"/>
      <c r="AB14" s="435">
        <f t="shared" si="12"/>
        <v>0</v>
      </c>
      <c r="AC14" s="438">
        <v>11</v>
      </c>
      <c r="AD14" s="435">
        <f t="shared" si="13"/>
        <v>0.08270676691729323</v>
      </c>
      <c r="AE14" s="438">
        <v>2</v>
      </c>
      <c r="AF14" s="435">
        <f t="shared" si="14"/>
        <v>0.015037593984962405</v>
      </c>
      <c r="AG14" s="438"/>
      <c r="AH14" s="435">
        <f t="shared" si="15"/>
        <v>0</v>
      </c>
      <c r="AI14" s="437">
        <f t="shared" si="16"/>
        <v>133</v>
      </c>
    </row>
    <row r="15" spans="2:35" ht="12.75">
      <c r="B15" s="93" t="s">
        <v>192</v>
      </c>
      <c r="C15" s="438">
        <v>5</v>
      </c>
      <c r="D15" s="435">
        <f t="shared" si="0"/>
        <v>0.041666666666666664</v>
      </c>
      <c r="E15" s="438">
        <v>8</v>
      </c>
      <c r="F15" s="435">
        <f t="shared" si="1"/>
        <v>0.06666666666666667</v>
      </c>
      <c r="G15" s="438">
        <v>1</v>
      </c>
      <c r="H15" s="435">
        <f t="shared" si="2"/>
        <v>0.008333333333333333</v>
      </c>
      <c r="I15" s="438">
        <v>65</v>
      </c>
      <c r="J15" s="435">
        <f t="shared" si="3"/>
        <v>0.5416666666666666</v>
      </c>
      <c r="K15" s="438"/>
      <c r="L15" s="435">
        <f t="shared" si="4"/>
        <v>0</v>
      </c>
      <c r="M15" s="438"/>
      <c r="N15" s="435">
        <f t="shared" si="5"/>
        <v>0</v>
      </c>
      <c r="O15" s="438"/>
      <c r="P15" s="435">
        <f t="shared" si="6"/>
        <v>0</v>
      </c>
      <c r="Q15" s="436">
        <v>1</v>
      </c>
      <c r="R15" s="435">
        <f t="shared" si="7"/>
        <v>0.008333333333333333</v>
      </c>
      <c r="S15" s="438">
        <v>1</v>
      </c>
      <c r="T15" s="435">
        <f t="shared" si="8"/>
        <v>0.008333333333333333</v>
      </c>
      <c r="U15" s="438">
        <v>22</v>
      </c>
      <c r="V15" s="435">
        <f t="shared" si="9"/>
        <v>0.18333333333333332</v>
      </c>
      <c r="W15" s="438">
        <v>11</v>
      </c>
      <c r="X15" s="435">
        <f t="shared" si="10"/>
        <v>0.09166666666666666</v>
      </c>
      <c r="Y15" s="438">
        <v>1</v>
      </c>
      <c r="Z15" s="435">
        <f t="shared" si="11"/>
        <v>0.008333333333333333</v>
      </c>
      <c r="AA15" s="438">
        <v>1</v>
      </c>
      <c r="AB15" s="435">
        <f t="shared" si="12"/>
        <v>0.008333333333333333</v>
      </c>
      <c r="AC15" s="438">
        <v>3</v>
      </c>
      <c r="AD15" s="435">
        <f t="shared" si="13"/>
        <v>0.025</v>
      </c>
      <c r="AE15" s="438">
        <v>1</v>
      </c>
      <c r="AF15" s="435">
        <f t="shared" si="14"/>
        <v>0.008333333333333333</v>
      </c>
      <c r="AG15" s="438"/>
      <c r="AH15" s="435">
        <f t="shared" si="15"/>
        <v>0</v>
      </c>
      <c r="AI15" s="437">
        <f t="shared" si="16"/>
        <v>120</v>
      </c>
    </row>
    <row r="16" spans="2:35" ht="12.75">
      <c r="B16" s="93" t="s">
        <v>193</v>
      </c>
      <c r="C16" s="438">
        <v>1</v>
      </c>
      <c r="D16" s="435">
        <f t="shared" si="0"/>
        <v>0.015384615384615385</v>
      </c>
      <c r="E16" s="438">
        <v>9</v>
      </c>
      <c r="F16" s="435">
        <f t="shared" si="1"/>
        <v>0.13846153846153847</v>
      </c>
      <c r="G16" s="438"/>
      <c r="H16" s="435">
        <f t="shared" si="2"/>
        <v>0</v>
      </c>
      <c r="I16" s="438">
        <v>32</v>
      </c>
      <c r="J16" s="435">
        <f t="shared" si="3"/>
        <v>0.49230769230769234</v>
      </c>
      <c r="K16" s="438">
        <v>1</v>
      </c>
      <c r="L16" s="435">
        <f t="shared" si="4"/>
        <v>0.015384615384615385</v>
      </c>
      <c r="M16" s="438"/>
      <c r="N16" s="435">
        <f t="shared" si="5"/>
        <v>0</v>
      </c>
      <c r="O16" s="438"/>
      <c r="P16" s="435">
        <f t="shared" si="6"/>
        <v>0</v>
      </c>
      <c r="Q16" s="436">
        <v>1</v>
      </c>
      <c r="R16" s="435">
        <f t="shared" si="7"/>
        <v>0.015384615384615385</v>
      </c>
      <c r="S16" s="438"/>
      <c r="T16" s="435">
        <f t="shared" si="8"/>
        <v>0</v>
      </c>
      <c r="U16" s="438">
        <v>9</v>
      </c>
      <c r="V16" s="435">
        <f t="shared" si="9"/>
        <v>0.13846153846153847</v>
      </c>
      <c r="W16" s="438">
        <v>11</v>
      </c>
      <c r="X16" s="435">
        <f t="shared" si="10"/>
        <v>0.16923076923076924</v>
      </c>
      <c r="Y16" s="438"/>
      <c r="Z16" s="435">
        <f t="shared" si="11"/>
        <v>0</v>
      </c>
      <c r="AA16" s="438"/>
      <c r="AB16" s="435">
        <f t="shared" si="12"/>
        <v>0</v>
      </c>
      <c r="AC16" s="438">
        <v>1</v>
      </c>
      <c r="AD16" s="435">
        <f t="shared" si="13"/>
        <v>0.015384615384615385</v>
      </c>
      <c r="AE16" s="438"/>
      <c r="AF16" s="435">
        <f t="shared" si="14"/>
        <v>0</v>
      </c>
      <c r="AG16" s="438"/>
      <c r="AH16" s="435">
        <f t="shared" si="15"/>
        <v>0</v>
      </c>
      <c r="AI16" s="437">
        <f t="shared" si="16"/>
        <v>65</v>
      </c>
    </row>
    <row r="17" spans="2:35" ht="12.75">
      <c r="B17" s="93" t="s">
        <v>194</v>
      </c>
      <c r="C17" s="438">
        <v>8</v>
      </c>
      <c r="D17" s="435">
        <f t="shared" si="0"/>
        <v>0.03755868544600939</v>
      </c>
      <c r="E17" s="438">
        <v>11</v>
      </c>
      <c r="F17" s="435">
        <f t="shared" si="1"/>
        <v>0.051643192488262914</v>
      </c>
      <c r="G17" s="438"/>
      <c r="H17" s="435">
        <f t="shared" si="2"/>
        <v>0</v>
      </c>
      <c r="I17" s="438">
        <v>107</v>
      </c>
      <c r="J17" s="435">
        <f t="shared" si="3"/>
        <v>0.5023474178403756</v>
      </c>
      <c r="K17" s="438">
        <v>3</v>
      </c>
      <c r="L17" s="435">
        <f t="shared" si="4"/>
        <v>0.014084507042253521</v>
      </c>
      <c r="M17" s="438"/>
      <c r="N17" s="435">
        <f t="shared" si="5"/>
        <v>0</v>
      </c>
      <c r="O17" s="438"/>
      <c r="P17" s="435">
        <f t="shared" si="6"/>
        <v>0</v>
      </c>
      <c r="Q17" s="436">
        <v>3</v>
      </c>
      <c r="R17" s="435">
        <f t="shared" si="7"/>
        <v>0.014084507042253521</v>
      </c>
      <c r="S17" s="438">
        <v>3</v>
      </c>
      <c r="T17" s="435">
        <f t="shared" si="8"/>
        <v>0.014084507042253521</v>
      </c>
      <c r="U17" s="438">
        <v>19</v>
      </c>
      <c r="V17" s="435">
        <f t="shared" si="9"/>
        <v>0.0892018779342723</v>
      </c>
      <c r="W17" s="438">
        <v>49</v>
      </c>
      <c r="X17" s="435">
        <f t="shared" si="10"/>
        <v>0.2300469483568075</v>
      </c>
      <c r="Y17" s="438">
        <v>4</v>
      </c>
      <c r="Z17" s="435">
        <f t="shared" si="11"/>
        <v>0.018779342723004695</v>
      </c>
      <c r="AA17" s="438"/>
      <c r="AB17" s="435">
        <f t="shared" si="12"/>
        <v>0</v>
      </c>
      <c r="AC17" s="438">
        <v>1</v>
      </c>
      <c r="AD17" s="435">
        <f t="shared" si="13"/>
        <v>0.004694835680751174</v>
      </c>
      <c r="AE17" s="438">
        <v>5</v>
      </c>
      <c r="AF17" s="435">
        <f t="shared" si="14"/>
        <v>0.023474178403755867</v>
      </c>
      <c r="AG17" s="438"/>
      <c r="AH17" s="435">
        <f t="shared" si="15"/>
        <v>0</v>
      </c>
      <c r="AI17" s="437">
        <f t="shared" si="16"/>
        <v>213</v>
      </c>
    </row>
    <row r="18" spans="2:35" ht="12.75">
      <c r="B18" s="93" t="s">
        <v>195</v>
      </c>
      <c r="C18" s="438">
        <v>1</v>
      </c>
      <c r="D18" s="435">
        <f t="shared" si="0"/>
        <v>0.011494252873563218</v>
      </c>
      <c r="E18" s="438">
        <v>10</v>
      </c>
      <c r="F18" s="435">
        <f t="shared" si="1"/>
        <v>0.11494252873563218</v>
      </c>
      <c r="G18" s="438"/>
      <c r="H18" s="435">
        <f t="shared" si="2"/>
        <v>0</v>
      </c>
      <c r="I18" s="438">
        <v>36</v>
      </c>
      <c r="J18" s="435">
        <f t="shared" si="3"/>
        <v>0.41379310344827586</v>
      </c>
      <c r="K18" s="438">
        <v>1</v>
      </c>
      <c r="L18" s="435">
        <f t="shared" si="4"/>
        <v>0.011494252873563218</v>
      </c>
      <c r="M18" s="438"/>
      <c r="N18" s="435">
        <f t="shared" si="5"/>
        <v>0</v>
      </c>
      <c r="O18" s="438"/>
      <c r="P18" s="435">
        <f t="shared" si="6"/>
        <v>0</v>
      </c>
      <c r="Q18" s="436">
        <v>1</v>
      </c>
      <c r="R18" s="435">
        <f t="shared" si="7"/>
        <v>0.011494252873563218</v>
      </c>
      <c r="S18" s="438">
        <v>1</v>
      </c>
      <c r="T18" s="435">
        <f t="shared" si="8"/>
        <v>0.011494252873563218</v>
      </c>
      <c r="U18" s="438">
        <v>4</v>
      </c>
      <c r="V18" s="435">
        <f t="shared" si="9"/>
        <v>0.04597701149425287</v>
      </c>
      <c r="W18" s="438">
        <v>33</v>
      </c>
      <c r="X18" s="435">
        <f t="shared" si="10"/>
        <v>0.3793103448275862</v>
      </c>
      <c r="Y18" s="438"/>
      <c r="Z18" s="435">
        <f t="shared" si="11"/>
        <v>0</v>
      </c>
      <c r="AA18" s="438"/>
      <c r="AB18" s="435">
        <f t="shared" si="12"/>
        <v>0</v>
      </c>
      <c r="AC18" s="438"/>
      <c r="AD18" s="435">
        <f t="shared" si="13"/>
        <v>0</v>
      </c>
      <c r="AE18" s="438"/>
      <c r="AF18" s="435">
        <f t="shared" si="14"/>
        <v>0</v>
      </c>
      <c r="AG18" s="438"/>
      <c r="AH18" s="435">
        <f t="shared" si="15"/>
        <v>0</v>
      </c>
      <c r="AI18" s="437">
        <f t="shared" si="16"/>
        <v>87</v>
      </c>
    </row>
    <row r="19" spans="2:35" ht="12.75">
      <c r="B19" s="93" t="s">
        <v>196</v>
      </c>
      <c r="C19" s="438">
        <v>3</v>
      </c>
      <c r="D19" s="435">
        <f t="shared" si="0"/>
        <v>0.061224489795918366</v>
      </c>
      <c r="E19" s="438">
        <v>9</v>
      </c>
      <c r="F19" s="435">
        <f t="shared" si="1"/>
        <v>0.1836734693877551</v>
      </c>
      <c r="G19" s="438">
        <v>1</v>
      </c>
      <c r="H19" s="435">
        <f t="shared" si="2"/>
        <v>0.02040816326530612</v>
      </c>
      <c r="I19" s="438">
        <v>17</v>
      </c>
      <c r="J19" s="435">
        <f t="shared" si="3"/>
        <v>0.3469387755102041</v>
      </c>
      <c r="K19" s="438">
        <v>2</v>
      </c>
      <c r="L19" s="435">
        <f t="shared" si="4"/>
        <v>0.04081632653061224</v>
      </c>
      <c r="M19" s="438"/>
      <c r="N19" s="435">
        <f t="shared" si="5"/>
        <v>0</v>
      </c>
      <c r="O19" s="438"/>
      <c r="P19" s="435">
        <f t="shared" si="6"/>
        <v>0</v>
      </c>
      <c r="Q19" s="436"/>
      <c r="R19" s="435">
        <f t="shared" si="7"/>
        <v>0</v>
      </c>
      <c r="S19" s="438">
        <v>1</v>
      </c>
      <c r="T19" s="435">
        <f t="shared" si="8"/>
        <v>0.02040816326530612</v>
      </c>
      <c r="U19" s="438">
        <v>9</v>
      </c>
      <c r="V19" s="435">
        <f t="shared" si="9"/>
        <v>0.1836734693877551</v>
      </c>
      <c r="W19" s="438">
        <v>3</v>
      </c>
      <c r="X19" s="435">
        <f t="shared" si="10"/>
        <v>0.061224489795918366</v>
      </c>
      <c r="Y19" s="438">
        <v>1</v>
      </c>
      <c r="Z19" s="435">
        <f t="shared" si="11"/>
        <v>0.02040816326530612</v>
      </c>
      <c r="AA19" s="438"/>
      <c r="AB19" s="435">
        <f t="shared" si="12"/>
        <v>0</v>
      </c>
      <c r="AC19" s="438">
        <v>3</v>
      </c>
      <c r="AD19" s="435">
        <f t="shared" si="13"/>
        <v>0.061224489795918366</v>
      </c>
      <c r="AE19" s="438"/>
      <c r="AF19" s="435">
        <f t="shared" si="14"/>
        <v>0</v>
      </c>
      <c r="AG19" s="438"/>
      <c r="AH19" s="435">
        <f t="shared" si="15"/>
        <v>0</v>
      </c>
      <c r="AI19" s="437">
        <f t="shared" si="16"/>
        <v>49</v>
      </c>
    </row>
    <row r="20" spans="2:35" ht="12.75">
      <c r="B20" s="93" t="s">
        <v>197</v>
      </c>
      <c r="C20" s="438">
        <v>7</v>
      </c>
      <c r="D20" s="435">
        <f t="shared" si="0"/>
        <v>0.027450980392156862</v>
      </c>
      <c r="E20" s="438">
        <v>13</v>
      </c>
      <c r="F20" s="435">
        <f t="shared" si="1"/>
        <v>0.050980392156862744</v>
      </c>
      <c r="G20" s="438"/>
      <c r="H20" s="435">
        <f t="shared" si="2"/>
        <v>0</v>
      </c>
      <c r="I20" s="438">
        <v>106</v>
      </c>
      <c r="J20" s="435">
        <f t="shared" si="3"/>
        <v>0.41568627450980394</v>
      </c>
      <c r="K20" s="438">
        <v>3</v>
      </c>
      <c r="L20" s="435">
        <f t="shared" si="4"/>
        <v>0.011764705882352941</v>
      </c>
      <c r="M20" s="438"/>
      <c r="N20" s="435">
        <f t="shared" si="5"/>
        <v>0</v>
      </c>
      <c r="O20" s="438"/>
      <c r="P20" s="435">
        <f t="shared" si="6"/>
        <v>0</v>
      </c>
      <c r="Q20" s="436">
        <v>2</v>
      </c>
      <c r="R20" s="435">
        <f t="shared" si="7"/>
        <v>0.00784313725490196</v>
      </c>
      <c r="S20" s="438">
        <v>18</v>
      </c>
      <c r="T20" s="435">
        <f t="shared" si="8"/>
        <v>0.07058823529411765</v>
      </c>
      <c r="U20" s="438">
        <v>47</v>
      </c>
      <c r="V20" s="435">
        <f t="shared" si="9"/>
        <v>0.1843137254901961</v>
      </c>
      <c r="W20" s="438">
        <v>46</v>
      </c>
      <c r="X20" s="435">
        <f t="shared" si="10"/>
        <v>0.1803921568627451</v>
      </c>
      <c r="Y20" s="438">
        <v>4</v>
      </c>
      <c r="Z20" s="435">
        <f t="shared" si="11"/>
        <v>0.01568627450980392</v>
      </c>
      <c r="AA20" s="438"/>
      <c r="AB20" s="435">
        <f t="shared" si="12"/>
        <v>0</v>
      </c>
      <c r="AC20" s="438">
        <v>4</v>
      </c>
      <c r="AD20" s="435">
        <f t="shared" si="13"/>
        <v>0.01568627450980392</v>
      </c>
      <c r="AE20" s="438">
        <v>5</v>
      </c>
      <c r="AF20" s="435">
        <f t="shared" si="14"/>
        <v>0.0196078431372549</v>
      </c>
      <c r="AG20" s="438"/>
      <c r="AH20" s="435">
        <f t="shared" si="15"/>
        <v>0</v>
      </c>
      <c r="AI20" s="437">
        <f t="shared" si="16"/>
        <v>255</v>
      </c>
    </row>
    <row r="21" spans="2:35" ht="12.75">
      <c r="B21" s="93" t="s">
        <v>198</v>
      </c>
      <c r="C21" s="438">
        <v>2</v>
      </c>
      <c r="D21" s="435">
        <f t="shared" si="0"/>
        <v>0.019801980198019802</v>
      </c>
      <c r="E21" s="438">
        <v>5</v>
      </c>
      <c r="F21" s="435">
        <f t="shared" si="1"/>
        <v>0.04950495049504951</v>
      </c>
      <c r="G21" s="438">
        <v>1</v>
      </c>
      <c r="H21" s="435">
        <f t="shared" si="2"/>
        <v>0.009900990099009901</v>
      </c>
      <c r="I21" s="438">
        <v>55</v>
      </c>
      <c r="J21" s="435">
        <f t="shared" si="3"/>
        <v>0.5445544554455446</v>
      </c>
      <c r="K21" s="438">
        <v>1</v>
      </c>
      <c r="L21" s="435">
        <f t="shared" si="4"/>
        <v>0.009900990099009901</v>
      </c>
      <c r="M21" s="438"/>
      <c r="N21" s="435">
        <f t="shared" si="5"/>
        <v>0</v>
      </c>
      <c r="O21" s="438"/>
      <c r="P21" s="435">
        <f t="shared" si="6"/>
        <v>0</v>
      </c>
      <c r="Q21" s="436"/>
      <c r="R21" s="435">
        <f t="shared" si="7"/>
        <v>0</v>
      </c>
      <c r="S21" s="438">
        <v>4</v>
      </c>
      <c r="T21" s="435">
        <f t="shared" si="8"/>
        <v>0.039603960396039604</v>
      </c>
      <c r="U21" s="438">
        <v>7</v>
      </c>
      <c r="V21" s="435">
        <f t="shared" si="9"/>
        <v>0.06930693069306931</v>
      </c>
      <c r="W21" s="438">
        <v>19</v>
      </c>
      <c r="X21" s="435">
        <f t="shared" si="10"/>
        <v>0.18811881188118812</v>
      </c>
      <c r="Y21" s="438">
        <v>3</v>
      </c>
      <c r="Z21" s="435">
        <f t="shared" si="11"/>
        <v>0.0297029702970297</v>
      </c>
      <c r="AA21" s="438"/>
      <c r="AB21" s="435">
        <f t="shared" si="12"/>
        <v>0</v>
      </c>
      <c r="AC21" s="438">
        <v>2</v>
      </c>
      <c r="AD21" s="435">
        <f t="shared" si="13"/>
        <v>0.019801980198019802</v>
      </c>
      <c r="AE21" s="438">
        <v>2</v>
      </c>
      <c r="AF21" s="435">
        <f t="shared" si="14"/>
        <v>0.019801980198019802</v>
      </c>
      <c r="AG21" s="438"/>
      <c r="AH21" s="435">
        <f t="shared" si="15"/>
        <v>0</v>
      </c>
      <c r="AI21" s="437">
        <f t="shared" si="16"/>
        <v>101</v>
      </c>
    </row>
    <row r="22" spans="2:35" ht="12.75">
      <c r="B22" s="93" t="s">
        <v>199</v>
      </c>
      <c r="C22" s="438">
        <v>1</v>
      </c>
      <c r="D22" s="435">
        <f t="shared" si="0"/>
        <v>0.0625</v>
      </c>
      <c r="E22" s="438">
        <v>1</v>
      </c>
      <c r="F22" s="435">
        <f t="shared" si="1"/>
        <v>0.0625</v>
      </c>
      <c r="G22" s="438"/>
      <c r="H22" s="435">
        <f t="shared" si="2"/>
        <v>0</v>
      </c>
      <c r="I22" s="438">
        <v>4</v>
      </c>
      <c r="J22" s="435">
        <f t="shared" si="3"/>
        <v>0.25</v>
      </c>
      <c r="K22" s="438"/>
      <c r="L22" s="435">
        <f t="shared" si="4"/>
        <v>0</v>
      </c>
      <c r="M22" s="438"/>
      <c r="N22" s="435">
        <f t="shared" si="5"/>
        <v>0</v>
      </c>
      <c r="O22" s="438"/>
      <c r="P22" s="435">
        <f t="shared" si="6"/>
        <v>0</v>
      </c>
      <c r="Q22" s="436">
        <v>1</v>
      </c>
      <c r="R22" s="435">
        <f t="shared" si="7"/>
        <v>0.0625</v>
      </c>
      <c r="S22" s="438"/>
      <c r="T22" s="435">
        <f t="shared" si="8"/>
        <v>0</v>
      </c>
      <c r="U22" s="438">
        <v>1</v>
      </c>
      <c r="V22" s="435">
        <f t="shared" si="9"/>
        <v>0.0625</v>
      </c>
      <c r="W22" s="438">
        <v>8</v>
      </c>
      <c r="X22" s="435">
        <f t="shared" si="10"/>
        <v>0.5</v>
      </c>
      <c r="Y22" s="438"/>
      <c r="Z22" s="435">
        <f t="shared" si="11"/>
        <v>0</v>
      </c>
      <c r="AA22" s="438"/>
      <c r="AB22" s="435">
        <f t="shared" si="12"/>
        <v>0</v>
      </c>
      <c r="AC22" s="438"/>
      <c r="AD22" s="435">
        <f t="shared" si="13"/>
        <v>0</v>
      </c>
      <c r="AE22" s="438"/>
      <c r="AF22" s="435">
        <f t="shared" si="14"/>
        <v>0</v>
      </c>
      <c r="AG22" s="438"/>
      <c r="AH22" s="435">
        <f t="shared" si="15"/>
        <v>0</v>
      </c>
      <c r="AI22" s="437">
        <f t="shared" si="16"/>
        <v>16</v>
      </c>
    </row>
    <row r="23" spans="2:35" ht="12.75">
      <c r="B23" s="93" t="s">
        <v>200</v>
      </c>
      <c r="C23" s="438">
        <v>17</v>
      </c>
      <c r="D23" s="435">
        <f t="shared" si="0"/>
        <v>0.028192371475953566</v>
      </c>
      <c r="E23" s="438">
        <v>11</v>
      </c>
      <c r="F23" s="435">
        <f t="shared" si="1"/>
        <v>0.01824212271973466</v>
      </c>
      <c r="G23" s="438">
        <v>2</v>
      </c>
      <c r="H23" s="435">
        <f t="shared" si="2"/>
        <v>0.003316749585406302</v>
      </c>
      <c r="I23" s="438">
        <v>219</v>
      </c>
      <c r="J23" s="435">
        <f t="shared" si="3"/>
        <v>0.36318407960199006</v>
      </c>
      <c r="K23" s="438">
        <v>14</v>
      </c>
      <c r="L23" s="435">
        <f t="shared" si="4"/>
        <v>0.02321724709784411</v>
      </c>
      <c r="M23" s="438"/>
      <c r="N23" s="435">
        <f t="shared" si="5"/>
        <v>0</v>
      </c>
      <c r="O23" s="438"/>
      <c r="P23" s="435">
        <f t="shared" si="6"/>
        <v>0</v>
      </c>
      <c r="Q23" s="436">
        <v>1</v>
      </c>
      <c r="R23" s="435">
        <f t="shared" si="7"/>
        <v>0.001658374792703151</v>
      </c>
      <c r="S23" s="438">
        <v>10</v>
      </c>
      <c r="T23" s="435">
        <f t="shared" si="8"/>
        <v>0.01658374792703151</v>
      </c>
      <c r="U23" s="438">
        <v>71</v>
      </c>
      <c r="V23" s="435">
        <f t="shared" si="9"/>
        <v>0.11774461028192372</v>
      </c>
      <c r="W23" s="438">
        <v>210</v>
      </c>
      <c r="X23" s="435">
        <f t="shared" si="10"/>
        <v>0.3482587064676617</v>
      </c>
      <c r="Y23" s="438">
        <v>17</v>
      </c>
      <c r="Z23" s="435">
        <f t="shared" si="11"/>
        <v>0.028192371475953566</v>
      </c>
      <c r="AA23" s="438">
        <v>2</v>
      </c>
      <c r="AB23" s="435">
        <f t="shared" si="12"/>
        <v>0.003316749585406302</v>
      </c>
      <c r="AC23" s="438">
        <v>18</v>
      </c>
      <c r="AD23" s="435">
        <f t="shared" si="13"/>
        <v>0.029850746268656716</v>
      </c>
      <c r="AE23" s="438">
        <v>10</v>
      </c>
      <c r="AF23" s="435">
        <f t="shared" si="14"/>
        <v>0.01658374792703151</v>
      </c>
      <c r="AG23" s="438">
        <v>1</v>
      </c>
      <c r="AH23" s="435">
        <f t="shared" si="15"/>
        <v>0.001658374792703151</v>
      </c>
      <c r="AI23" s="437">
        <f t="shared" si="16"/>
        <v>603</v>
      </c>
    </row>
    <row r="24" spans="2:35" ht="12.75">
      <c r="B24" s="93" t="s">
        <v>201</v>
      </c>
      <c r="C24" s="438">
        <v>3</v>
      </c>
      <c r="D24" s="435">
        <f t="shared" si="0"/>
        <v>0.0967741935483871</v>
      </c>
      <c r="E24" s="438"/>
      <c r="F24" s="435">
        <f t="shared" si="1"/>
        <v>0</v>
      </c>
      <c r="G24" s="438"/>
      <c r="H24" s="435">
        <f t="shared" si="2"/>
        <v>0</v>
      </c>
      <c r="I24" s="438">
        <v>14</v>
      </c>
      <c r="J24" s="435">
        <f t="shared" si="3"/>
        <v>0.45161290322580644</v>
      </c>
      <c r="K24" s="438">
        <v>1</v>
      </c>
      <c r="L24" s="435">
        <f t="shared" si="4"/>
        <v>0.03225806451612903</v>
      </c>
      <c r="M24" s="438"/>
      <c r="N24" s="435">
        <f t="shared" si="5"/>
        <v>0</v>
      </c>
      <c r="O24" s="438"/>
      <c r="P24" s="435">
        <f t="shared" si="6"/>
        <v>0</v>
      </c>
      <c r="Q24" s="436"/>
      <c r="R24" s="435">
        <f t="shared" si="7"/>
        <v>0</v>
      </c>
      <c r="S24" s="438">
        <v>1</v>
      </c>
      <c r="T24" s="435">
        <f t="shared" si="8"/>
        <v>0.03225806451612903</v>
      </c>
      <c r="U24" s="438">
        <v>2</v>
      </c>
      <c r="V24" s="435">
        <f t="shared" si="9"/>
        <v>0.06451612903225806</v>
      </c>
      <c r="W24" s="438">
        <v>8</v>
      </c>
      <c r="X24" s="435">
        <f t="shared" si="10"/>
        <v>0.25806451612903225</v>
      </c>
      <c r="Y24" s="438">
        <v>2</v>
      </c>
      <c r="Z24" s="435">
        <f t="shared" si="11"/>
        <v>0.06451612903225806</v>
      </c>
      <c r="AA24" s="438"/>
      <c r="AB24" s="435">
        <f t="shared" si="12"/>
        <v>0</v>
      </c>
      <c r="AC24" s="438"/>
      <c r="AD24" s="435">
        <f t="shared" si="13"/>
        <v>0</v>
      </c>
      <c r="AE24" s="438"/>
      <c r="AF24" s="435">
        <f t="shared" si="14"/>
        <v>0</v>
      </c>
      <c r="AG24" s="438"/>
      <c r="AH24" s="435">
        <f t="shared" si="15"/>
        <v>0</v>
      </c>
      <c r="AI24" s="437">
        <f t="shared" si="16"/>
        <v>31</v>
      </c>
    </row>
    <row r="25" spans="2:35" ht="12.75">
      <c r="B25" s="93" t="s">
        <v>202</v>
      </c>
      <c r="C25" s="438">
        <v>50</v>
      </c>
      <c r="D25" s="435">
        <f t="shared" si="0"/>
        <v>0.0324254215304799</v>
      </c>
      <c r="E25" s="438">
        <v>77</v>
      </c>
      <c r="F25" s="435">
        <f t="shared" si="1"/>
        <v>0.04993514915693904</v>
      </c>
      <c r="G25" s="438">
        <v>12</v>
      </c>
      <c r="H25" s="435">
        <f t="shared" si="2"/>
        <v>0.007782101167315175</v>
      </c>
      <c r="I25" s="438">
        <v>600</v>
      </c>
      <c r="J25" s="435">
        <f t="shared" si="3"/>
        <v>0.38910505836575876</v>
      </c>
      <c r="K25" s="438">
        <v>23</v>
      </c>
      <c r="L25" s="435">
        <f t="shared" si="4"/>
        <v>0.014915693904020753</v>
      </c>
      <c r="M25" s="438"/>
      <c r="N25" s="435">
        <f t="shared" si="5"/>
        <v>0</v>
      </c>
      <c r="O25" s="438"/>
      <c r="P25" s="435">
        <f t="shared" si="6"/>
        <v>0</v>
      </c>
      <c r="Q25" s="436">
        <v>13</v>
      </c>
      <c r="R25" s="435">
        <f t="shared" si="7"/>
        <v>0.008430609597924773</v>
      </c>
      <c r="S25" s="438">
        <v>33</v>
      </c>
      <c r="T25" s="435">
        <f t="shared" si="8"/>
        <v>0.021400778210116732</v>
      </c>
      <c r="U25" s="438">
        <v>114</v>
      </c>
      <c r="V25" s="435">
        <f t="shared" si="9"/>
        <v>0.07392996108949416</v>
      </c>
      <c r="W25" s="438">
        <v>534</v>
      </c>
      <c r="X25" s="435">
        <f t="shared" si="10"/>
        <v>0.3463035019455253</v>
      </c>
      <c r="Y25" s="438">
        <v>17</v>
      </c>
      <c r="Z25" s="435">
        <f t="shared" si="11"/>
        <v>0.011024643320363165</v>
      </c>
      <c r="AA25" s="438">
        <v>7</v>
      </c>
      <c r="AB25" s="435">
        <f t="shared" si="12"/>
        <v>0.004539559014267186</v>
      </c>
      <c r="AC25" s="438">
        <v>38</v>
      </c>
      <c r="AD25" s="435">
        <f t="shared" si="13"/>
        <v>0.02464332036316472</v>
      </c>
      <c r="AE25" s="438">
        <v>24</v>
      </c>
      <c r="AF25" s="435">
        <f t="shared" si="14"/>
        <v>0.01556420233463035</v>
      </c>
      <c r="AG25" s="438"/>
      <c r="AH25" s="435">
        <f t="shared" si="15"/>
        <v>0</v>
      </c>
      <c r="AI25" s="437">
        <f t="shared" si="16"/>
        <v>1542</v>
      </c>
    </row>
    <row r="26" spans="2:35" ht="12.75">
      <c r="B26" s="93" t="s">
        <v>203</v>
      </c>
      <c r="C26" s="438">
        <v>2</v>
      </c>
      <c r="D26" s="435">
        <f t="shared" si="0"/>
        <v>0.13333333333333333</v>
      </c>
      <c r="E26" s="438">
        <v>1</v>
      </c>
      <c r="F26" s="435">
        <f t="shared" si="1"/>
        <v>0.06666666666666667</v>
      </c>
      <c r="G26" s="438"/>
      <c r="H26" s="435">
        <f t="shared" si="2"/>
        <v>0</v>
      </c>
      <c r="I26" s="438">
        <v>11</v>
      </c>
      <c r="J26" s="435">
        <f t="shared" si="3"/>
        <v>0.7333333333333333</v>
      </c>
      <c r="K26" s="438"/>
      <c r="L26" s="435">
        <f t="shared" si="4"/>
        <v>0</v>
      </c>
      <c r="M26" s="438"/>
      <c r="N26" s="435">
        <f t="shared" si="5"/>
        <v>0</v>
      </c>
      <c r="O26" s="438"/>
      <c r="P26" s="435">
        <f t="shared" si="6"/>
        <v>0</v>
      </c>
      <c r="Q26" s="436"/>
      <c r="R26" s="435">
        <f t="shared" si="7"/>
        <v>0</v>
      </c>
      <c r="S26" s="438"/>
      <c r="T26" s="435">
        <f t="shared" si="8"/>
        <v>0</v>
      </c>
      <c r="U26" s="438">
        <v>1</v>
      </c>
      <c r="V26" s="435">
        <f t="shared" si="9"/>
        <v>0.06666666666666667</v>
      </c>
      <c r="W26" s="438"/>
      <c r="X26" s="435">
        <f t="shared" si="10"/>
        <v>0</v>
      </c>
      <c r="Y26" s="438"/>
      <c r="Z26" s="435">
        <f t="shared" si="11"/>
        <v>0</v>
      </c>
      <c r="AA26" s="438"/>
      <c r="AB26" s="435">
        <f t="shared" si="12"/>
        <v>0</v>
      </c>
      <c r="AC26" s="438"/>
      <c r="AD26" s="435">
        <f t="shared" si="13"/>
        <v>0</v>
      </c>
      <c r="AE26" s="438"/>
      <c r="AF26" s="435">
        <f t="shared" si="14"/>
        <v>0</v>
      </c>
      <c r="AG26" s="438"/>
      <c r="AH26" s="435">
        <f t="shared" si="15"/>
        <v>0</v>
      </c>
      <c r="AI26" s="437">
        <f t="shared" si="16"/>
        <v>15</v>
      </c>
    </row>
    <row r="27" spans="2:35" ht="12.75">
      <c r="B27" s="94" t="s">
        <v>204</v>
      </c>
      <c r="C27" s="438">
        <v>10</v>
      </c>
      <c r="D27" s="435">
        <f t="shared" si="0"/>
        <v>0.04950495049504951</v>
      </c>
      <c r="E27" s="438">
        <v>11</v>
      </c>
      <c r="F27" s="435">
        <f t="shared" si="1"/>
        <v>0.054455445544554455</v>
      </c>
      <c r="G27" s="438"/>
      <c r="H27" s="435">
        <f t="shared" si="2"/>
        <v>0</v>
      </c>
      <c r="I27" s="438">
        <v>71</v>
      </c>
      <c r="J27" s="435">
        <f t="shared" si="3"/>
        <v>0.35148514851485146</v>
      </c>
      <c r="K27" s="438">
        <v>5</v>
      </c>
      <c r="L27" s="435">
        <f t="shared" si="4"/>
        <v>0.024752475247524754</v>
      </c>
      <c r="M27" s="438"/>
      <c r="N27" s="435">
        <f t="shared" si="5"/>
        <v>0</v>
      </c>
      <c r="O27" s="438"/>
      <c r="P27" s="435">
        <f t="shared" si="6"/>
        <v>0</v>
      </c>
      <c r="Q27" s="436">
        <v>6</v>
      </c>
      <c r="R27" s="435">
        <f t="shared" si="7"/>
        <v>0.0297029702970297</v>
      </c>
      <c r="S27" s="438">
        <v>3</v>
      </c>
      <c r="T27" s="435">
        <f t="shared" si="8"/>
        <v>0.01485148514851485</v>
      </c>
      <c r="U27" s="438">
        <v>13</v>
      </c>
      <c r="V27" s="435">
        <f t="shared" si="9"/>
        <v>0.06435643564356436</v>
      </c>
      <c r="W27" s="438">
        <v>71</v>
      </c>
      <c r="X27" s="435">
        <f t="shared" si="10"/>
        <v>0.35148514851485146</v>
      </c>
      <c r="Y27" s="438">
        <v>3</v>
      </c>
      <c r="Z27" s="435">
        <f t="shared" si="11"/>
        <v>0.01485148514851485</v>
      </c>
      <c r="AA27" s="438">
        <v>1</v>
      </c>
      <c r="AB27" s="435">
        <f t="shared" si="12"/>
        <v>0.0049504950495049506</v>
      </c>
      <c r="AC27" s="438">
        <v>5</v>
      </c>
      <c r="AD27" s="435">
        <f t="shared" si="13"/>
        <v>0.024752475247524754</v>
      </c>
      <c r="AE27" s="438">
        <v>3</v>
      </c>
      <c r="AF27" s="435">
        <f t="shared" si="14"/>
        <v>0.01485148514851485</v>
      </c>
      <c r="AG27" s="438"/>
      <c r="AH27" s="435">
        <f t="shared" si="15"/>
        <v>0</v>
      </c>
      <c r="AI27" s="437">
        <f t="shared" si="16"/>
        <v>202</v>
      </c>
    </row>
    <row r="28" spans="2:35" ht="13.5" thickBot="1">
      <c r="B28" s="50" t="s">
        <v>300</v>
      </c>
      <c r="C28" s="438"/>
      <c r="D28" s="435">
        <f t="shared" si="0"/>
        <v>0</v>
      </c>
      <c r="E28" s="438"/>
      <c r="F28" s="435">
        <f t="shared" si="1"/>
        <v>0</v>
      </c>
      <c r="G28" s="438">
        <v>1</v>
      </c>
      <c r="H28" s="435">
        <f t="shared" si="2"/>
        <v>0.1</v>
      </c>
      <c r="I28" s="438">
        <v>7</v>
      </c>
      <c r="J28" s="435">
        <f t="shared" si="3"/>
        <v>0.7</v>
      </c>
      <c r="K28" s="438"/>
      <c r="L28" s="435">
        <f t="shared" si="4"/>
        <v>0</v>
      </c>
      <c r="M28" s="438"/>
      <c r="N28" s="435">
        <f t="shared" si="5"/>
        <v>0</v>
      </c>
      <c r="O28" s="438"/>
      <c r="P28" s="435">
        <f t="shared" si="6"/>
        <v>0</v>
      </c>
      <c r="Q28" s="436"/>
      <c r="R28" s="435">
        <f t="shared" si="7"/>
        <v>0</v>
      </c>
      <c r="S28" s="438">
        <v>1</v>
      </c>
      <c r="T28" s="435">
        <f t="shared" si="8"/>
        <v>0.1</v>
      </c>
      <c r="U28" s="438"/>
      <c r="V28" s="435">
        <f t="shared" si="9"/>
        <v>0</v>
      </c>
      <c r="W28" s="438">
        <v>1</v>
      </c>
      <c r="X28" s="435">
        <f t="shared" si="10"/>
        <v>0.1</v>
      </c>
      <c r="Y28" s="438"/>
      <c r="Z28" s="435">
        <f t="shared" si="11"/>
        <v>0</v>
      </c>
      <c r="AA28" s="438"/>
      <c r="AB28" s="435">
        <f t="shared" si="12"/>
        <v>0</v>
      </c>
      <c r="AC28" s="438"/>
      <c r="AD28" s="435">
        <f t="shared" si="13"/>
        <v>0</v>
      </c>
      <c r="AE28" s="438"/>
      <c r="AF28" s="435">
        <f t="shared" si="14"/>
        <v>0</v>
      </c>
      <c r="AG28" s="438"/>
      <c r="AH28" s="435">
        <f t="shared" si="15"/>
        <v>0</v>
      </c>
      <c r="AI28" s="437">
        <f t="shared" si="16"/>
        <v>10</v>
      </c>
    </row>
    <row r="29" spans="2:35" ht="13.5" thickBot="1">
      <c r="B29" s="80" t="s">
        <v>165</v>
      </c>
      <c r="C29" s="437">
        <f>SUM(C6:C28)</f>
        <v>228</v>
      </c>
      <c r="D29" s="439">
        <f t="shared" si="0"/>
        <v>0.03767349636483807</v>
      </c>
      <c r="E29" s="437">
        <f>SUM(E6:E28)</f>
        <v>323</v>
      </c>
      <c r="F29" s="439">
        <f t="shared" si="1"/>
        <v>0.05337078651685393</v>
      </c>
      <c r="G29" s="437">
        <f>SUM(G6:G28)</f>
        <v>32</v>
      </c>
      <c r="H29" s="439">
        <f t="shared" si="2"/>
        <v>0.005287508261731659</v>
      </c>
      <c r="I29" s="437">
        <f>SUM(I6:I28)</f>
        <v>2466</v>
      </c>
      <c r="J29" s="439">
        <f t="shared" si="3"/>
        <v>0.407468605419696</v>
      </c>
      <c r="K29" s="437">
        <f>SUM(K6:K28)</f>
        <v>110</v>
      </c>
      <c r="L29" s="439">
        <f t="shared" si="4"/>
        <v>0.018175809649702578</v>
      </c>
      <c r="M29" s="437">
        <f>SUM(M6:M28)</f>
        <v>4</v>
      </c>
      <c r="N29" s="439">
        <f t="shared" si="5"/>
        <v>0.0006609385327164573</v>
      </c>
      <c r="O29" s="437">
        <f>SUM(O6:O28)</f>
        <v>1</v>
      </c>
      <c r="P29" s="439">
        <f t="shared" si="6"/>
        <v>0.00016523463317911433</v>
      </c>
      <c r="Q29" s="437">
        <f>SUM(Q6:Q28)</f>
        <v>42</v>
      </c>
      <c r="R29" s="439">
        <f t="shared" si="7"/>
        <v>0.006939854593522803</v>
      </c>
      <c r="S29" s="437">
        <f>SUM(S6:S28)</f>
        <v>187</v>
      </c>
      <c r="T29" s="439">
        <f t="shared" si="8"/>
        <v>0.03089887640449438</v>
      </c>
      <c r="U29" s="437">
        <f>SUM(U6:U28)</f>
        <v>685</v>
      </c>
      <c r="V29" s="439">
        <f t="shared" si="9"/>
        <v>0.11318572372769332</v>
      </c>
      <c r="W29" s="437">
        <f>SUM(W6:W28)</f>
        <v>1621</v>
      </c>
      <c r="X29" s="439">
        <f t="shared" si="10"/>
        <v>0.26784534038334434</v>
      </c>
      <c r="Y29" s="437">
        <f>SUM(Y6:Y28)</f>
        <v>107</v>
      </c>
      <c r="Z29" s="439">
        <f t="shared" si="11"/>
        <v>0.017680105750165234</v>
      </c>
      <c r="AA29" s="437">
        <f>SUM(AA6:AA28)</f>
        <v>21</v>
      </c>
      <c r="AB29" s="439">
        <f t="shared" si="12"/>
        <v>0.0034699272967614013</v>
      </c>
      <c r="AC29" s="437">
        <f>SUM(AC6:AC28)</f>
        <v>140</v>
      </c>
      <c r="AD29" s="439">
        <f t="shared" si="13"/>
        <v>0.023132848645076007</v>
      </c>
      <c r="AE29" s="437">
        <f>SUM(AE6:AE28)</f>
        <v>84</v>
      </c>
      <c r="AF29" s="439">
        <f t="shared" si="14"/>
        <v>0.013879709187045605</v>
      </c>
      <c r="AG29" s="437">
        <f>SUM(AG6:AG28)</f>
        <v>1</v>
      </c>
      <c r="AH29" s="435">
        <f t="shared" si="15"/>
        <v>0.00016523463317911433</v>
      </c>
      <c r="AI29" s="437">
        <f>SUM(AE29,AC29,AA29,Y29,W29,U29,S29,Q29,O29,M29,K29,I29,G29,E29,C29,AG29)</f>
        <v>6052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74</v>
      </c>
    </row>
    <row r="34" ht="12.75">
      <c r="B34" s="7" t="s">
        <v>108</v>
      </c>
    </row>
    <row r="35" ht="12.75">
      <c r="B35" t="s">
        <v>243</v>
      </c>
    </row>
    <row r="37" ht="20.25">
      <c r="B37" s="5" t="s">
        <v>1</v>
      </c>
    </row>
  </sheetData>
  <sheetProtection/>
  <mergeCells count="19">
    <mergeCell ref="B2:K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G4:AH4"/>
    <mergeCell ref="Y4:Z4"/>
    <mergeCell ref="AA4:AB4"/>
    <mergeCell ref="AC4:AD4"/>
    <mergeCell ref="AE4:AF4"/>
    <mergeCell ref="AI4:AI5"/>
  </mergeCells>
  <hyperlinks>
    <hyperlink ref="B37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B2:AG21"/>
  <sheetViews>
    <sheetView showGridLines="0" zoomScalePageLayoutView="0" workbookViewId="0" topLeftCell="A1">
      <selection activeCell="N33" sqref="N33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31" width="17.28125" style="0" customWidth="1"/>
    <col min="32" max="32" width="12.421875" style="0" customWidth="1"/>
    <col min="33" max="33" width="14.421875" style="0" customWidth="1"/>
  </cols>
  <sheetData>
    <row r="2" spans="2:33" ht="18" customHeight="1">
      <c r="B2" s="511" t="s">
        <v>241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</row>
    <row r="4" spans="2:33" ht="15">
      <c r="B4" s="731" t="s">
        <v>177</v>
      </c>
      <c r="C4" s="739" t="s">
        <v>48</v>
      </c>
      <c r="D4" s="739"/>
      <c r="E4" s="739" t="s">
        <v>49</v>
      </c>
      <c r="F4" s="739"/>
      <c r="G4" s="739" t="s">
        <v>50</v>
      </c>
      <c r="H4" s="739"/>
      <c r="I4" s="739" t="s">
        <v>51</v>
      </c>
      <c r="J4" s="739"/>
      <c r="K4" s="739" t="s">
        <v>52</v>
      </c>
      <c r="L4" s="739"/>
      <c r="M4" s="739" t="s">
        <v>53</v>
      </c>
      <c r="N4" s="739"/>
      <c r="O4" s="739" t="s">
        <v>158</v>
      </c>
      <c r="P4" s="739"/>
      <c r="Q4" s="739" t="s">
        <v>54</v>
      </c>
      <c r="R4" s="739"/>
      <c r="S4" s="739" t="s">
        <v>55</v>
      </c>
      <c r="T4" s="739"/>
      <c r="U4" s="739" t="s">
        <v>56</v>
      </c>
      <c r="V4" s="739"/>
      <c r="W4" s="739" t="s">
        <v>57</v>
      </c>
      <c r="X4" s="739"/>
      <c r="Y4" s="739" t="s">
        <v>46</v>
      </c>
      <c r="Z4" s="739"/>
      <c r="AA4" s="739" t="s">
        <v>160</v>
      </c>
      <c r="AB4" s="739"/>
      <c r="AC4" s="739" t="s">
        <v>47</v>
      </c>
      <c r="AD4" s="739"/>
      <c r="AE4" s="739" t="s">
        <v>106</v>
      </c>
      <c r="AF4" s="739"/>
      <c r="AG4" s="731" t="s">
        <v>4</v>
      </c>
    </row>
    <row r="5" spans="2:33" ht="15">
      <c r="B5" s="731"/>
      <c r="C5" s="153" t="s">
        <v>102</v>
      </c>
      <c r="D5" s="153" t="s">
        <v>3</v>
      </c>
      <c r="E5" s="153" t="s">
        <v>102</v>
      </c>
      <c r="F5" s="153" t="s">
        <v>3</v>
      </c>
      <c r="G5" s="153" t="s">
        <v>102</v>
      </c>
      <c r="H5" s="153" t="s">
        <v>3</v>
      </c>
      <c r="I5" s="153" t="s">
        <v>102</v>
      </c>
      <c r="J5" s="153" t="s">
        <v>3</v>
      </c>
      <c r="K5" s="153" t="s">
        <v>102</v>
      </c>
      <c r="L5" s="153" t="s">
        <v>3</v>
      </c>
      <c r="M5" s="153" t="s">
        <v>102</v>
      </c>
      <c r="N5" s="153" t="s">
        <v>3</v>
      </c>
      <c r="O5" s="416" t="s">
        <v>102</v>
      </c>
      <c r="P5" s="416" t="s">
        <v>3</v>
      </c>
      <c r="Q5" s="153" t="s">
        <v>102</v>
      </c>
      <c r="R5" s="153" t="s">
        <v>3</v>
      </c>
      <c r="S5" s="153" t="s">
        <v>102</v>
      </c>
      <c r="T5" s="153" t="s">
        <v>3</v>
      </c>
      <c r="U5" s="153" t="s">
        <v>102</v>
      </c>
      <c r="V5" s="153" t="s">
        <v>3</v>
      </c>
      <c r="W5" s="153" t="s">
        <v>102</v>
      </c>
      <c r="X5" s="153" t="s">
        <v>3</v>
      </c>
      <c r="Y5" s="153" t="s">
        <v>102</v>
      </c>
      <c r="Z5" s="153" t="s">
        <v>3</v>
      </c>
      <c r="AA5" s="153" t="s">
        <v>102</v>
      </c>
      <c r="AB5" s="153" t="s">
        <v>3</v>
      </c>
      <c r="AC5" s="153" t="s">
        <v>102</v>
      </c>
      <c r="AD5" s="153" t="s">
        <v>3</v>
      </c>
      <c r="AE5" s="153" t="s">
        <v>102</v>
      </c>
      <c r="AF5" s="153" t="s">
        <v>3</v>
      </c>
      <c r="AG5" s="731"/>
    </row>
    <row r="6" spans="2:33" ht="12.75">
      <c r="B6" s="143" t="s">
        <v>183</v>
      </c>
      <c r="C6" s="95">
        <v>38</v>
      </c>
      <c r="D6" s="146">
        <f>C6/AG6</f>
        <v>0.0581039755351682</v>
      </c>
      <c r="E6" s="95">
        <v>35</v>
      </c>
      <c r="F6" s="146">
        <f>E6/AG6</f>
        <v>0.053516819571865444</v>
      </c>
      <c r="G6" s="96"/>
      <c r="H6" s="146">
        <f>G6/AG6</f>
        <v>0</v>
      </c>
      <c r="I6" s="95">
        <v>4</v>
      </c>
      <c r="J6" s="146">
        <f>I6/AG6</f>
        <v>0.0061162079510703364</v>
      </c>
      <c r="K6" s="95">
        <v>252</v>
      </c>
      <c r="L6" s="146">
        <f>K6/AG6</f>
        <v>0.3853211009174312</v>
      </c>
      <c r="M6" s="95">
        <v>9</v>
      </c>
      <c r="N6" s="146">
        <f>M6/AG6</f>
        <v>0.013761467889908258</v>
      </c>
      <c r="O6" s="95"/>
      <c r="P6" s="146">
        <f>O6/AG6</f>
        <v>0</v>
      </c>
      <c r="Q6" s="95">
        <v>13</v>
      </c>
      <c r="R6" s="146">
        <f>Q6/AG6</f>
        <v>0.019877675840978593</v>
      </c>
      <c r="S6" s="95">
        <v>16</v>
      </c>
      <c r="T6" s="146">
        <f>S6/AG6</f>
        <v>0.024464831804281346</v>
      </c>
      <c r="U6" s="95">
        <v>3</v>
      </c>
      <c r="V6" s="146">
        <f>U6/AG6</f>
        <v>0.0045871559633027525</v>
      </c>
      <c r="W6" s="95">
        <v>5</v>
      </c>
      <c r="X6" s="146">
        <f>W6/AG6</f>
        <v>0.00764525993883792</v>
      </c>
      <c r="Y6" s="95">
        <v>9</v>
      </c>
      <c r="Z6" s="146">
        <f>Y6/AG6</f>
        <v>0.013761467889908258</v>
      </c>
      <c r="AA6" s="95">
        <v>55</v>
      </c>
      <c r="AB6" s="146">
        <f>AA6/AG6</f>
        <v>0.08409785932721713</v>
      </c>
      <c r="AC6" s="95">
        <v>199</v>
      </c>
      <c r="AD6" s="146">
        <f>AC6/AG6</f>
        <v>0.30428134556574926</v>
      </c>
      <c r="AE6" s="95">
        <v>16</v>
      </c>
      <c r="AF6" s="146">
        <f>AE6/AG6</f>
        <v>0.024464831804281346</v>
      </c>
      <c r="AG6" s="154">
        <f>SUM(C6,E6,G6,I6,K6,M6,O6,Q6,S6,U6,W6,Y6,AA6,AC6,AE6)</f>
        <v>654</v>
      </c>
    </row>
    <row r="7" spans="2:33" ht="13.5" thickBot="1">
      <c r="B7" s="144" t="s">
        <v>179</v>
      </c>
      <c r="C7" s="105">
        <v>55</v>
      </c>
      <c r="D7" s="147">
        <f>C7/AG7</f>
        <v>0.033112582781456956</v>
      </c>
      <c r="E7" s="105">
        <v>83</v>
      </c>
      <c r="F7" s="147">
        <f>E7/AG7</f>
        <v>0.049969897652016856</v>
      </c>
      <c r="G7" s="105"/>
      <c r="H7" s="147">
        <f>G7/AG7</f>
        <v>0</v>
      </c>
      <c r="I7" s="105">
        <v>12</v>
      </c>
      <c r="J7" s="147">
        <f>I7/AG7</f>
        <v>0.007224563515954244</v>
      </c>
      <c r="K7" s="105">
        <v>666</v>
      </c>
      <c r="L7" s="147">
        <f>K7/AG7</f>
        <v>0.40096327513546054</v>
      </c>
      <c r="M7" s="105">
        <v>21</v>
      </c>
      <c r="N7" s="147">
        <f>M7/AG7</f>
        <v>0.012642986152919929</v>
      </c>
      <c r="O7" s="105">
        <v>1</v>
      </c>
      <c r="P7" s="147">
        <f>O7/AG7</f>
        <v>0.0006020469596628537</v>
      </c>
      <c r="Q7" s="105">
        <v>16</v>
      </c>
      <c r="R7" s="147">
        <f>Q7/AG7</f>
        <v>0.00963275135460566</v>
      </c>
      <c r="S7" s="105">
        <v>35</v>
      </c>
      <c r="T7" s="147">
        <f>S7/AG7</f>
        <v>0.02107164358819988</v>
      </c>
      <c r="U7" s="105">
        <v>4</v>
      </c>
      <c r="V7" s="147">
        <f>U7/AG7</f>
        <v>0.002408187838651415</v>
      </c>
      <c r="W7" s="105">
        <v>28</v>
      </c>
      <c r="X7" s="147">
        <f>W7/AG7</f>
        <v>0.016857314870559904</v>
      </c>
      <c r="Y7" s="105">
        <v>22</v>
      </c>
      <c r="Z7" s="147">
        <f>Y7/AG7</f>
        <v>0.013245033112582781</v>
      </c>
      <c r="AA7" s="105">
        <v>120</v>
      </c>
      <c r="AB7" s="147">
        <f>AA7/AG7</f>
        <v>0.07224563515954245</v>
      </c>
      <c r="AC7" s="105">
        <v>566</v>
      </c>
      <c r="AD7" s="147">
        <f>AC7/AG7</f>
        <v>0.3407585791691752</v>
      </c>
      <c r="AE7" s="105">
        <v>32</v>
      </c>
      <c r="AF7" s="147">
        <f>AE7/AG7</f>
        <v>0.01926550270921132</v>
      </c>
      <c r="AG7" s="154">
        <f>SUM(C7,E7,G7,I7,K7,M7,O7,Q7,S7,U7,W7,Y7,AA7,AC7,AE7)</f>
        <v>1661</v>
      </c>
    </row>
    <row r="8" spans="2:33" ht="13.5" thickBot="1">
      <c r="B8" s="78" t="s">
        <v>4</v>
      </c>
      <c r="C8" s="76">
        <f>SUM(C6:C7)</f>
        <v>93</v>
      </c>
      <c r="D8" s="155">
        <f>C8/AG8</f>
        <v>0.04017278617710583</v>
      </c>
      <c r="E8" s="76">
        <f>SUM(E6:E7)</f>
        <v>118</v>
      </c>
      <c r="F8" s="155">
        <f>E8/AG8</f>
        <v>0.050971922246220304</v>
      </c>
      <c r="G8" s="76">
        <f>SUM(G6:G7)</f>
        <v>0</v>
      </c>
      <c r="H8" s="155">
        <f>G8/AG8</f>
        <v>0</v>
      </c>
      <c r="I8" s="76">
        <f>SUM(I6:I7)</f>
        <v>16</v>
      </c>
      <c r="J8" s="155">
        <f>I8/AG8</f>
        <v>0.006911447084233261</v>
      </c>
      <c r="K8" s="76">
        <f>SUM(K6:K7)</f>
        <v>918</v>
      </c>
      <c r="L8" s="155">
        <f>K8/AG8</f>
        <v>0.39654427645788337</v>
      </c>
      <c r="M8" s="76">
        <f>SUM(M6:M7)</f>
        <v>30</v>
      </c>
      <c r="N8" s="155">
        <f>M8/AG8</f>
        <v>0.012958963282937365</v>
      </c>
      <c r="O8" s="76">
        <f>SUM(O7)</f>
        <v>1</v>
      </c>
      <c r="P8" s="155">
        <f>O8/AG8</f>
        <v>0.00043196544276457883</v>
      </c>
      <c r="Q8" s="76">
        <f>SUM(Q6:Q7)</f>
        <v>29</v>
      </c>
      <c r="R8" s="155">
        <f>Q8/AG8</f>
        <v>0.012526997840172787</v>
      </c>
      <c r="S8" s="76">
        <f>SUM(S6:S7)</f>
        <v>51</v>
      </c>
      <c r="T8" s="155">
        <f>S8/AG8</f>
        <v>0.022030237580993522</v>
      </c>
      <c r="U8" s="76">
        <f>SUM(U6:U7)</f>
        <v>7</v>
      </c>
      <c r="V8" s="155">
        <f>U8/AG8</f>
        <v>0.003023758099352052</v>
      </c>
      <c r="W8" s="76">
        <f>SUM(W6:W7)</f>
        <v>33</v>
      </c>
      <c r="X8" s="155">
        <f>W8/AG8</f>
        <v>0.014254859611231102</v>
      </c>
      <c r="Y8" s="76">
        <f>SUM(Y6:Y7)</f>
        <v>31</v>
      </c>
      <c r="Z8" s="155">
        <f>Y8/AG8</f>
        <v>0.013390928725701945</v>
      </c>
      <c r="AA8" s="76">
        <f>SUM(AA6:AA7)</f>
        <v>175</v>
      </c>
      <c r="AB8" s="155">
        <f>AA8/AG8</f>
        <v>0.0755939524838013</v>
      </c>
      <c r="AC8" s="76">
        <f>SUM(AC6:AC7)</f>
        <v>765</v>
      </c>
      <c r="AD8" s="155">
        <f>AC8/AG8</f>
        <v>0.3304535637149028</v>
      </c>
      <c r="AE8" s="76">
        <f>SUM(AE6:AE7)</f>
        <v>48</v>
      </c>
      <c r="AF8" s="155">
        <f>AE8/AG8</f>
        <v>0.020734341252699785</v>
      </c>
      <c r="AG8" s="154">
        <f>SUM(C8,E8,G8,I8,K8,M8,O8,Q8,S8,U8,W8,Y8,AA8,AC8,AE8)</f>
        <v>2315</v>
      </c>
    </row>
    <row r="9" spans="2:31" ht="12.75">
      <c r="B9" s="16"/>
      <c r="C9" s="165"/>
      <c r="D9" s="166"/>
      <c r="E9" s="165"/>
      <c r="F9" s="166"/>
      <c r="G9" s="165"/>
      <c r="H9" s="166"/>
      <c r="I9" s="165"/>
      <c r="J9" s="166"/>
      <c r="K9" s="165"/>
      <c r="L9" s="166"/>
      <c r="M9" s="165"/>
      <c r="N9" s="166"/>
      <c r="O9" s="165"/>
      <c r="P9" s="166"/>
      <c r="Q9" s="165"/>
      <c r="R9" s="166"/>
      <c r="S9" s="165"/>
      <c r="T9" s="166"/>
      <c r="U9" s="165"/>
      <c r="V9" s="166"/>
      <c r="W9" s="165"/>
      <c r="X9" s="166"/>
      <c r="Y9" s="165"/>
      <c r="Z9" s="166"/>
      <c r="AA9" s="165"/>
      <c r="AB9" s="166"/>
      <c r="AC9" s="165"/>
      <c r="AD9" s="166"/>
      <c r="AE9" s="165"/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125</v>
      </c>
    </row>
    <row r="14" ht="12.75">
      <c r="B14" t="s">
        <v>243</v>
      </c>
    </row>
    <row r="16" ht="20.25">
      <c r="B16" s="5" t="s">
        <v>1</v>
      </c>
    </row>
    <row r="21" spans="2:3" ht="12.75">
      <c r="B21" t="s">
        <v>299</v>
      </c>
      <c r="C21" t="s">
        <v>301</v>
      </c>
    </row>
  </sheetData>
  <sheetProtection/>
  <mergeCells count="18">
    <mergeCell ref="B2:AG2"/>
    <mergeCell ref="U4:V4"/>
    <mergeCell ref="W4:X4"/>
    <mergeCell ref="B4:B5"/>
    <mergeCell ref="C4:D4"/>
    <mergeCell ref="E4:F4"/>
    <mergeCell ref="G4:H4"/>
    <mergeCell ref="I4:J4"/>
    <mergeCell ref="O4:P4"/>
    <mergeCell ref="Y4:Z4"/>
    <mergeCell ref="AA4:AB4"/>
    <mergeCell ref="AC4:AD4"/>
    <mergeCell ref="AE4:AF4"/>
    <mergeCell ref="AG4:AG5"/>
    <mergeCell ref="K4:L4"/>
    <mergeCell ref="M4:N4"/>
    <mergeCell ref="Q4:R4"/>
    <mergeCell ref="S4:T4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B2:W16"/>
  <sheetViews>
    <sheetView showGridLines="0" zoomScalePageLayoutView="0" workbookViewId="0" topLeftCell="A1">
      <selection activeCell="D36" sqref="D36"/>
    </sheetView>
  </sheetViews>
  <sheetFormatPr defaultColWidth="9.140625" defaultRowHeight="12.75"/>
  <cols>
    <col min="1" max="23" width="17.28125" style="0" customWidth="1"/>
  </cols>
  <sheetData>
    <row r="2" spans="2:23" ht="18">
      <c r="B2" s="511" t="s">
        <v>242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</row>
    <row r="3" ht="15.75" customHeight="1"/>
    <row r="4" spans="2:23" ht="15" customHeight="1">
      <c r="B4" s="733" t="s">
        <v>177</v>
      </c>
      <c r="C4" s="733" t="s">
        <v>109</v>
      </c>
      <c r="D4" s="733"/>
      <c r="E4" s="732" t="s">
        <v>70</v>
      </c>
      <c r="F4" s="732"/>
      <c r="G4" s="732" t="s">
        <v>36</v>
      </c>
      <c r="H4" s="732"/>
      <c r="I4" s="732" t="s">
        <v>37</v>
      </c>
      <c r="J4" s="732"/>
      <c r="K4" s="732" t="s">
        <v>38</v>
      </c>
      <c r="L4" s="732"/>
      <c r="M4" s="732" t="s">
        <v>39</v>
      </c>
      <c r="N4" s="732"/>
      <c r="O4" s="732" t="s">
        <v>40</v>
      </c>
      <c r="P4" s="732"/>
      <c r="Q4" s="732" t="s">
        <v>41</v>
      </c>
      <c r="R4" s="732"/>
      <c r="S4" s="732" t="s">
        <v>42</v>
      </c>
      <c r="T4" s="732"/>
      <c r="U4" s="732" t="s">
        <v>71</v>
      </c>
      <c r="V4" s="732"/>
      <c r="W4" s="731" t="s">
        <v>4</v>
      </c>
    </row>
    <row r="5" spans="2:23" ht="15" customHeight="1">
      <c r="B5" s="733"/>
      <c r="C5" s="153" t="s">
        <v>102</v>
      </c>
      <c r="D5" s="153" t="s">
        <v>3</v>
      </c>
      <c r="E5" s="153" t="s">
        <v>102</v>
      </c>
      <c r="F5" s="153" t="s">
        <v>3</v>
      </c>
      <c r="G5" s="153" t="s">
        <v>102</v>
      </c>
      <c r="H5" s="153" t="s">
        <v>3</v>
      </c>
      <c r="I5" s="153" t="s">
        <v>102</v>
      </c>
      <c r="J5" s="153" t="s">
        <v>3</v>
      </c>
      <c r="K5" s="153" t="s">
        <v>102</v>
      </c>
      <c r="L5" s="153" t="s">
        <v>3</v>
      </c>
      <c r="M5" s="153" t="s">
        <v>102</v>
      </c>
      <c r="N5" s="153" t="s">
        <v>3</v>
      </c>
      <c r="O5" s="153" t="s">
        <v>102</v>
      </c>
      <c r="P5" s="153" t="s">
        <v>3</v>
      </c>
      <c r="Q5" s="153" t="s">
        <v>102</v>
      </c>
      <c r="R5" s="153" t="s">
        <v>3</v>
      </c>
      <c r="S5" s="153" t="s">
        <v>102</v>
      </c>
      <c r="T5" s="153" t="s">
        <v>3</v>
      </c>
      <c r="U5" s="153" t="s">
        <v>102</v>
      </c>
      <c r="V5" s="167" t="s">
        <v>3</v>
      </c>
      <c r="W5" s="731"/>
    </row>
    <row r="6" spans="2:23" ht="12.75" customHeight="1">
      <c r="B6" s="143" t="s">
        <v>183</v>
      </c>
      <c r="C6" s="95">
        <v>4</v>
      </c>
      <c r="D6" s="146">
        <f>C6/W6</f>
        <v>0.0061162079510703364</v>
      </c>
      <c r="E6" s="95">
        <v>38</v>
      </c>
      <c r="F6" s="146">
        <f>E6/W6</f>
        <v>0.0581039755351682</v>
      </c>
      <c r="G6" s="95">
        <v>41</v>
      </c>
      <c r="H6" s="146">
        <f>G6/W6</f>
        <v>0.06269113149847094</v>
      </c>
      <c r="I6" s="95">
        <v>65</v>
      </c>
      <c r="J6" s="146">
        <f>I6/W6</f>
        <v>0.09938837920489296</v>
      </c>
      <c r="K6" s="95">
        <v>87</v>
      </c>
      <c r="L6" s="146">
        <f>K6/W6</f>
        <v>0.13302752293577982</v>
      </c>
      <c r="M6" s="95">
        <v>100</v>
      </c>
      <c r="N6" s="146">
        <f>M6/W6</f>
        <v>0.1529051987767584</v>
      </c>
      <c r="O6" s="95">
        <v>141</v>
      </c>
      <c r="P6" s="146">
        <f>O6/W6</f>
        <v>0.21559633027522937</v>
      </c>
      <c r="Q6" s="95">
        <v>130</v>
      </c>
      <c r="R6" s="146">
        <f>Q6/W6</f>
        <v>0.19877675840978593</v>
      </c>
      <c r="S6" s="95">
        <v>37</v>
      </c>
      <c r="T6" s="146">
        <f>S6/W6</f>
        <v>0.05657492354740061</v>
      </c>
      <c r="U6" s="95">
        <v>11</v>
      </c>
      <c r="V6" s="146">
        <f>U6/W6</f>
        <v>0.016819571865443424</v>
      </c>
      <c r="W6" s="154">
        <f>SUM(C6,E6,G6,I6,K6,M6,O6,Q6,S6,U6)</f>
        <v>654</v>
      </c>
    </row>
    <row r="7" spans="2:23" ht="12.75" customHeight="1" thickBot="1">
      <c r="B7" s="160" t="s">
        <v>179</v>
      </c>
      <c r="C7" s="98">
        <v>3</v>
      </c>
      <c r="D7" s="147">
        <f>C7/W7</f>
        <v>0.001806140878988561</v>
      </c>
      <c r="E7" s="105">
        <v>14</v>
      </c>
      <c r="F7" s="147">
        <f>E7/W7</f>
        <v>0.008428657435279952</v>
      </c>
      <c r="G7" s="105">
        <v>90</v>
      </c>
      <c r="H7" s="147">
        <f>G7/W7</f>
        <v>0.054184226369656835</v>
      </c>
      <c r="I7" s="105">
        <v>174</v>
      </c>
      <c r="J7" s="147">
        <f>I7/W7</f>
        <v>0.10475617098133655</v>
      </c>
      <c r="K7" s="105">
        <v>277</v>
      </c>
      <c r="L7" s="147">
        <f>K7/W7</f>
        <v>0.16676700782661047</v>
      </c>
      <c r="M7" s="105">
        <v>341</v>
      </c>
      <c r="N7" s="147">
        <f>M7/W7</f>
        <v>0.2052980132450331</v>
      </c>
      <c r="O7" s="105">
        <v>389</v>
      </c>
      <c r="P7" s="147">
        <f>O7/W7</f>
        <v>0.2341962673088501</v>
      </c>
      <c r="Q7" s="105">
        <v>249</v>
      </c>
      <c r="R7" s="147">
        <f>Q7/W7</f>
        <v>0.14990969295605058</v>
      </c>
      <c r="S7" s="105">
        <v>106</v>
      </c>
      <c r="T7" s="147">
        <f>S7/W7</f>
        <v>0.0638169777242625</v>
      </c>
      <c r="U7" s="105">
        <v>18</v>
      </c>
      <c r="V7" s="147">
        <f>U7/W7</f>
        <v>0.010836845273931367</v>
      </c>
      <c r="W7" s="154">
        <f>SUM(C7,E7,G7,I7,K7,M7,O7,Q7,S7,U7)</f>
        <v>1661</v>
      </c>
    </row>
    <row r="8" spans="2:23" ht="12.75" customHeight="1" thickBot="1">
      <c r="B8" s="78" t="s">
        <v>4</v>
      </c>
      <c r="C8" s="76">
        <f>SUM(C6:C7)</f>
        <v>7</v>
      </c>
      <c r="D8" s="195">
        <f>C8/W8</f>
        <v>0.003023758099352052</v>
      </c>
      <c r="E8" s="76">
        <f>SUM(E6:E7)</f>
        <v>52</v>
      </c>
      <c r="F8" s="195">
        <f>E8/W8</f>
        <v>0.0224622030237581</v>
      </c>
      <c r="G8" s="76">
        <f>SUM(G6:G7)</f>
        <v>131</v>
      </c>
      <c r="H8" s="195">
        <f>G8/W8</f>
        <v>0.05658747300215983</v>
      </c>
      <c r="I8" s="76">
        <f>SUM(I6:I7)</f>
        <v>239</v>
      </c>
      <c r="J8" s="195">
        <f>I8/W8</f>
        <v>0.10323974082073434</v>
      </c>
      <c r="K8" s="76">
        <f>SUM(K6:K7)</f>
        <v>364</v>
      </c>
      <c r="L8" s="195">
        <f>K8/W8</f>
        <v>0.1572354211663067</v>
      </c>
      <c r="M8" s="76">
        <f>SUM(M6:M7)</f>
        <v>441</v>
      </c>
      <c r="N8" s="195">
        <f>M8/W8</f>
        <v>0.19049676025917928</v>
      </c>
      <c r="O8" s="76">
        <f>SUM(O6:O7)</f>
        <v>530</v>
      </c>
      <c r="P8" s="195">
        <f>O8/W8</f>
        <v>0.22894168466522677</v>
      </c>
      <c r="Q8" s="76">
        <f>SUM(Q6:Q7)</f>
        <v>379</v>
      </c>
      <c r="R8" s="195">
        <f>Q8/W8</f>
        <v>0.16371490280777537</v>
      </c>
      <c r="S8" s="76">
        <f>SUM(S6:S7)</f>
        <v>143</v>
      </c>
      <c r="T8" s="195">
        <f>S8/W8</f>
        <v>0.061771058315334776</v>
      </c>
      <c r="U8" s="76">
        <f>SUM(U6:U7)</f>
        <v>29</v>
      </c>
      <c r="V8" s="195">
        <f>U8/W8</f>
        <v>0.012526997840172787</v>
      </c>
      <c r="W8" s="154">
        <f>SUM(C8,E8,G8,I8,K8,M8,O8,Q8,S8,U8)</f>
        <v>2315</v>
      </c>
    </row>
    <row r="9" ht="15.75" customHeight="1">
      <c r="L9" s="66"/>
    </row>
    <row r="10" spans="2:4" ht="12.75">
      <c r="B10" s="4" t="s">
        <v>5</v>
      </c>
      <c r="C10" s="4"/>
      <c r="D10" s="4"/>
    </row>
    <row r="11" ht="12.75">
      <c r="B11" t="s">
        <v>43</v>
      </c>
    </row>
    <row r="12" ht="12.75">
      <c r="B12" t="s">
        <v>74</v>
      </c>
    </row>
    <row r="13" spans="2:4" ht="12.75">
      <c r="B13" s="7" t="s">
        <v>108</v>
      </c>
      <c r="C13" s="7"/>
      <c r="D13" s="7"/>
    </row>
    <row r="14" ht="12.75">
      <c r="B14" t="s">
        <v>243</v>
      </c>
    </row>
    <row r="16" spans="2:4" ht="20.25">
      <c r="B16" s="5" t="s">
        <v>1</v>
      </c>
      <c r="C16" s="5"/>
      <c r="D16" s="5"/>
    </row>
  </sheetData>
  <sheetProtection/>
  <mergeCells count="13">
    <mergeCell ref="M4:N4"/>
    <mergeCell ref="O4:P4"/>
    <mergeCell ref="Q4:R4"/>
    <mergeCell ref="S4:T4"/>
    <mergeCell ref="U4:V4"/>
    <mergeCell ref="W4:W5"/>
    <mergeCell ref="B2:W2"/>
    <mergeCell ref="B4:B5"/>
    <mergeCell ref="C4:D4"/>
    <mergeCell ref="E4:F4"/>
    <mergeCell ref="G4:H4"/>
    <mergeCell ref="I4:J4"/>
    <mergeCell ref="K4:L4"/>
  </mergeCells>
  <hyperlinks>
    <hyperlink ref="B16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AG37"/>
  <sheetViews>
    <sheetView showGridLines="0" zoomScalePageLayoutView="0" workbookViewId="0" topLeftCell="A1">
      <selection activeCell="B46" sqref="B46"/>
    </sheetView>
  </sheetViews>
  <sheetFormatPr defaultColWidth="9.140625" defaultRowHeight="12.75"/>
  <cols>
    <col min="1" max="1" width="17.28125" style="16" customWidth="1"/>
    <col min="2" max="39" width="17.28125" style="0" customWidth="1"/>
  </cols>
  <sheetData>
    <row r="2" spans="1:33" ht="18">
      <c r="A2"/>
      <c r="B2" s="521" t="s">
        <v>235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</row>
    <row r="4" spans="2:23" ht="14.25" customHeight="1">
      <c r="B4" s="525" t="s">
        <v>115</v>
      </c>
      <c r="C4" s="522" t="s">
        <v>109</v>
      </c>
      <c r="D4" s="522"/>
      <c r="E4" s="522" t="s">
        <v>70</v>
      </c>
      <c r="F4" s="522"/>
      <c r="G4" s="522" t="s">
        <v>36</v>
      </c>
      <c r="H4" s="522"/>
      <c r="I4" s="522" t="s">
        <v>37</v>
      </c>
      <c r="J4" s="522"/>
      <c r="K4" s="522" t="s">
        <v>38</v>
      </c>
      <c r="L4" s="522"/>
      <c r="M4" s="522" t="s">
        <v>39</v>
      </c>
      <c r="N4" s="522"/>
      <c r="O4" s="522" t="s">
        <v>40</v>
      </c>
      <c r="P4" s="522"/>
      <c r="Q4" s="522" t="s">
        <v>41</v>
      </c>
      <c r="R4" s="522"/>
      <c r="S4" s="522" t="s">
        <v>42</v>
      </c>
      <c r="T4" s="522"/>
      <c r="U4" s="522" t="s">
        <v>71</v>
      </c>
      <c r="V4" s="519"/>
      <c r="W4" s="525" t="s">
        <v>4</v>
      </c>
    </row>
    <row r="5" spans="2:23" ht="14.25" customHeight="1">
      <c r="B5" s="525"/>
      <c r="C5" s="87" t="s">
        <v>102</v>
      </c>
      <c r="D5" s="87" t="s">
        <v>3</v>
      </c>
      <c r="E5" s="87" t="s">
        <v>102</v>
      </c>
      <c r="F5" s="87" t="s">
        <v>3</v>
      </c>
      <c r="G5" s="87" t="s">
        <v>102</v>
      </c>
      <c r="H5" s="87" t="s">
        <v>3</v>
      </c>
      <c r="I5" s="87" t="s">
        <v>102</v>
      </c>
      <c r="J5" s="87" t="s">
        <v>3</v>
      </c>
      <c r="K5" s="87" t="s">
        <v>102</v>
      </c>
      <c r="L5" s="87" t="s">
        <v>3</v>
      </c>
      <c r="M5" s="87" t="s">
        <v>102</v>
      </c>
      <c r="N5" s="87" t="s">
        <v>3</v>
      </c>
      <c r="O5" s="87" t="s">
        <v>102</v>
      </c>
      <c r="P5" s="87" t="s">
        <v>3</v>
      </c>
      <c r="Q5" s="87" t="s">
        <v>102</v>
      </c>
      <c r="R5" s="87" t="s">
        <v>3</v>
      </c>
      <c r="S5" s="87" t="s">
        <v>102</v>
      </c>
      <c r="T5" s="87" t="s">
        <v>3</v>
      </c>
      <c r="U5" s="87" t="s">
        <v>102</v>
      </c>
      <c r="V5" s="92" t="s">
        <v>3</v>
      </c>
      <c r="W5" s="525"/>
    </row>
    <row r="6" spans="2:23" ht="12.75">
      <c r="B6" s="84" t="s">
        <v>184</v>
      </c>
      <c r="C6" s="96"/>
      <c r="D6" s="168">
        <f>C6/W6</f>
        <v>0</v>
      </c>
      <c r="E6" s="96"/>
      <c r="F6" s="146">
        <f>E6/W6</f>
        <v>0</v>
      </c>
      <c r="G6" s="96"/>
      <c r="H6" s="168">
        <f>G6/W6</f>
        <v>0</v>
      </c>
      <c r="I6" s="96"/>
      <c r="J6" s="146">
        <f>I6/W6</f>
        <v>0</v>
      </c>
      <c r="K6" s="96">
        <v>2</v>
      </c>
      <c r="L6" s="146">
        <f>K6/W6</f>
        <v>0.11764705882352941</v>
      </c>
      <c r="M6" s="96">
        <v>1</v>
      </c>
      <c r="N6" s="146">
        <f>M6/W6</f>
        <v>0.058823529411764705</v>
      </c>
      <c r="O6" s="96">
        <v>6</v>
      </c>
      <c r="P6" s="146">
        <f>O6/W6</f>
        <v>0.35294117647058826</v>
      </c>
      <c r="Q6" s="96">
        <v>4</v>
      </c>
      <c r="R6" s="146">
        <f>Q6/W6</f>
        <v>0.23529411764705882</v>
      </c>
      <c r="S6" s="96">
        <v>4</v>
      </c>
      <c r="T6" s="146">
        <f>S6/W6</f>
        <v>0.23529411764705882</v>
      </c>
      <c r="U6" s="96"/>
      <c r="V6" s="146">
        <f>U6/W6</f>
        <v>0</v>
      </c>
      <c r="W6" s="97">
        <f>SUM(U6,S6,Q6,O6,M6,K6,I6,G6,E6,C6)</f>
        <v>17</v>
      </c>
    </row>
    <row r="7" spans="2:23" ht="12.75">
      <c r="B7" s="84" t="s">
        <v>185</v>
      </c>
      <c r="C7" s="96">
        <v>174</v>
      </c>
      <c r="D7" s="168">
        <f aca="true" t="shared" si="0" ref="D7:D29">C7/W7</f>
        <v>0.14783347493627869</v>
      </c>
      <c r="E7" s="96">
        <v>73</v>
      </c>
      <c r="F7" s="146">
        <f aca="true" t="shared" si="1" ref="F7:F29">E7/W7</f>
        <v>0.062022090059473234</v>
      </c>
      <c r="G7" s="96">
        <v>91</v>
      </c>
      <c r="H7" s="168">
        <f aca="true" t="shared" si="2" ref="H7:H29">G7/W7</f>
        <v>0.07731520815632965</v>
      </c>
      <c r="I7" s="96">
        <v>143</v>
      </c>
      <c r="J7" s="146">
        <f aca="true" t="shared" si="3" ref="J7:J29">I7/W7</f>
        <v>0.12149532710280374</v>
      </c>
      <c r="K7" s="96">
        <v>130</v>
      </c>
      <c r="L7" s="146">
        <f aca="true" t="shared" si="4" ref="L7:L29">K7/W7</f>
        <v>0.11045029736618521</v>
      </c>
      <c r="M7" s="96">
        <v>169</v>
      </c>
      <c r="N7" s="146">
        <f aca="true" t="shared" si="5" ref="N7:N29">M7/W7</f>
        <v>0.14358538657604078</v>
      </c>
      <c r="O7" s="96">
        <v>176</v>
      </c>
      <c r="P7" s="146">
        <f aca="true" t="shared" si="6" ref="P7:P29">O7/W7</f>
        <v>0.14953271028037382</v>
      </c>
      <c r="Q7" s="96">
        <v>140</v>
      </c>
      <c r="R7" s="146">
        <f aca="true" t="shared" si="7" ref="R7:R29">Q7/W7</f>
        <v>0.11894647408666101</v>
      </c>
      <c r="S7" s="96">
        <v>63</v>
      </c>
      <c r="T7" s="146">
        <f aca="true" t="shared" si="8" ref="T7:T29">S7/W7</f>
        <v>0.05352591333899745</v>
      </c>
      <c r="U7" s="96">
        <v>18</v>
      </c>
      <c r="V7" s="146">
        <f aca="true" t="shared" si="9" ref="V7:V29">U7/W7</f>
        <v>0.015293118096856415</v>
      </c>
      <c r="W7" s="97">
        <f aca="true" t="shared" si="10" ref="W7:W29">SUM(U7,S7,Q7,O7,M7,K7,I7,G7,E7,C7)</f>
        <v>1177</v>
      </c>
    </row>
    <row r="8" spans="2:23" ht="12.75">
      <c r="B8" s="84" t="s">
        <v>186</v>
      </c>
      <c r="C8" s="96"/>
      <c r="D8" s="168">
        <f t="shared" si="0"/>
        <v>0</v>
      </c>
      <c r="E8" s="96"/>
      <c r="F8" s="146">
        <f t="shared" si="1"/>
        <v>0</v>
      </c>
      <c r="G8" s="96">
        <v>6</v>
      </c>
      <c r="H8" s="168">
        <f t="shared" si="2"/>
        <v>0.033707865168539325</v>
      </c>
      <c r="I8" s="96">
        <v>29</v>
      </c>
      <c r="J8" s="146">
        <f t="shared" si="3"/>
        <v>0.16292134831460675</v>
      </c>
      <c r="K8" s="96">
        <v>23</v>
      </c>
      <c r="L8" s="146">
        <f t="shared" si="4"/>
        <v>0.12921348314606743</v>
      </c>
      <c r="M8" s="96">
        <v>42</v>
      </c>
      <c r="N8" s="146">
        <f t="shared" si="5"/>
        <v>0.23595505617977527</v>
      </c>
      <c r="O8" s="96">
        <v>44</v>
      </c>
      <c r="P8" s="146">
        <f t="shared" si="6"/>
        <v>0.24719101123595505</v>
      </c>
      <c r="Q8" s="96">
        <v>24</v>
      </c>
      <c r="R8" s="146">
        <f t="shared" si="7"/>
        <v>0.1348314606741573</v>
      </c>
      <c r="S8" s="96">
        <v>9</v>
      </c>
      <c r="T8" s="146">
        <f t="shared" si="8"/>
        <v>0.05056179775280899</v>
      </c>
      <c r="U8" s="96">
        <v>1</v>
      </c>
      <c r="V8" s="146">
        <f t="shared" si="9"/>
        <v>0.0056179775280898875</v>
      </c>
      <c r="W8" s="97">
        <f t="shared" si="10"/>
        <v>178</v>
      </c>
    </row>
    <row r="9" spans="2:23" ht="12.75">
      <c r="B9" s="84" t="s">
        <v>187</v>
      </c>
      <c r="C9" s="96">
        <v>34</v>
      </c>
      <c r="D9" s="168">
        <f t="shared" si="0"/>
        <v>0.06181818181818182</v>
      </c>
      <c r="E9" s="96">
        <v>37</v>
      </c>
      <c r="F9" s="146">
        <f t="shared" si="1"/>
        <v>0.06727272727272728</v>
      </c>
      <c r="G9" s="96">
        <v>43</v>
      </c>
      <c r="H9" s="168">
        <f t="shared" si="2"/>
        <v>0.07818181818181819</v>
      </c>
      <c r="I9" s="96">
        <v>89</v>
      </c>
      <c r="J9" s="146">
        <f t="shared" si="3"/>
        <v>0.1618181818181818</v>
      </c>
      <c r="K9" s="96">
        <v>79</v>
      </c>
      <c r="L9" s="146">
        <f t="shared" si="4"/>
        <v>0.14363636363636365</v>
      </c>
      <c r="M9" s="96">
        <v>94</v>
      </c>
      <c r="N9" s="146">
        <f t="shared" si="5"/>
        <v>0.1709090909090909</v>
      </c>
      <c r="O9" s="96">
        <v>91</v>
      </c>
      <c r="P9" s="146">
        <f t="shared" si="6"/>
        <v>0.16545454545454547</v>
      </c>
      <c r="Q9" s="96">
        <v>60</v>
      </c>
      <c r="R9" s="146">
        <f t="shared" si="7"/>
        <v>0.10909090909090909</v>
      </c>
      <c r="S9" s="96">
        <v>19</v>
      </c>
      <c r="T9" s="146">
        <f t="shared" si="8"/>
        <v>0.034545454545454546</v>
      </c>
      <c r="U9" s="96">
        <v>4</v>
      </c>
      <c r="V9" s="146">
        <f t="shared" si="9"/>
        <v>0.007272727272727273</v>
      </c>
      <c r="W9" s="97">
        <f t="shared" si="10"/>
        <v>550</v>
      </c>
    </row>
    <row r="10" spans="2:23" ht="12.75">
      <c r="B10" s="84" t="s">
        <v>188</v>
      </c>
      <c r="C10" s="96">
        <v>3</v>
      </c>
      <c r="D10" s="168">
        <f t="shared" si="0"/>
        <v>0.012605042016806723</v>
      </c>
      <c r="E10" s="96">
        <v>9</v>
      </c>
      <c r="F10" s="146">
        <f t="shared" si="1"/>
        <v>0.037815126050420166</v>
      </c>
      <c r="G10" s="96">
        <v>24</v>
      </c>
      <c r="H10" s="168">
        <f t="shared" si="2"/>
        <v>0.10084033613445378</v>
      </c>
      <c r="I10" s="96">
        <v>40</v>
      </c>
      <c r="J10" s="146">
        <f t="shared" si="3"/>
        <v>0.16806722689075632</v>
      </c>
      <c r="K10" s="96">
        <v>25</v>
      </c>
      <c r="L10" s="146">
        <f t="shared" si="4"/>
        <v>0.10504201680672269</v>
      </c>
      <c r="M10" s="96">
        <v>45</v>
      </c>
      <c r="N10" s="146">
        <f t="shared" si="5"/>
        <v>0.18907563025210083</v>
      </c>
      <c r="O10" s="96">
        <v>54</v>
      </c>
      <c r="P10" s="146">
        <f t="shared" si="6"/>
        <v>0.226890756302521</v>
      </c>
      <c r="Q10" s="96">
        <v>30</v>
      </c>
      <c r="R10" s="146">
        <f t="shared" si="7"/>
        <v>0.12605042016806722</v>
      </c>
      <c r="S10" s="96">
        <v>8</v>
      </c>
      <c r="T10" s="146">
        <f t="shared" si="8"/>
        <v>0.03361344537815126</v>
      </c>
      <c r="U10" s="96"/>
      <c r="V10" s="146">
        <f t="shared" si="9"/>
        <v>0</v>
      </c>
      <c r="W10" s="97">
        <f t="shared" si="10"/>
        <v>238</v>
      </c>
    </row>
    <row r="11" spans="2:23" ht="12.75">
      <c r="B11" s="84" t="s">
        <v>189</v>
      </c>
      <c r="C11" s="96">
        <v>2</v>
      </c>
      <c r="D11" s="168">
        <f t="shared" si="0"/>
        <v>0.011695906432748537</v>
      </c>
      <c r="E11" s="96">
        <v>7</v>
      </c>
      <c r="F11" s="146">
        <f t="shared" si="1"/>
        <v>0.04093567251461988</v>
      </c>
      <c r="G11" s="96">
        <v>17</v>
      </c>
      <c r="H11" s="168">
        <f t="shared" si="2"/>
        <v>0.09941520467836257</v>
      </c>
      <c r="I11" s="96">
        <v>27</v>
      </c>
      <c r="J11" s="146">
        <f t="shared" si="3"/>
        <v>0.15789473684210525</v>
      </c>
      <c r="K11" s="96">
        <v>35</v>
      </c>
      <c r="L11" s="146">
        <f t="shared" si="4"/>
        <v>0.2046783625730994</v>
      </c>
      <c r="M11" s="96">
        <v>34</v>
      </c>
      <c r="N11" s="146">
        <f t="shared" si="5"/>
        <v>0.19883040935672514</v>
      </c>
      <c r="O11" s="96">
        <v>34</v>
      </c>
      <c r="P11" s="146">
        <f t="shared" si="6"/>
        <v>0.19883040935672514</v>
      </c>
      <c r="Q11" s="96">
        <v>12</v>
      </c>
      <c r="R11" s="146">
        <f t="shared" si="7"/>
        <v>0.07017543859649122</v>
      </c>
      <c r="S11" s="96">
        <v>3</v>
      </c>
      <c r="T11" s="146">
        <f t="shared" si="8"/>
        <v>0.017543859649122806</v>
      </c>
      <c r="U11" s="96"/>
      <c r="V11" s="146">
        <f t="shared" si="9"/>
        <v>0</v>
      </c>
      <c r="W11" s="97">
        <f t="shared" si="10"/>
        <v>171</v>
      </c>
    </row>
    <row r="12" spans="2:23" ht="12.75">
      <c r="B12" s="84" t="s">
        <v>190</v>
      </c>
      <c r="C12" s="96"/>
      <c r="D12" s="168">
        <f t="shared" si="0"/>
        <v>0</v>
      </c>
      <c r="E12" s="96"/>
      <c r="F12" s="146">
        <f t="shared" si="1"/>
        <v>0</v>
      </c>
      <c r="G12" s="96">
        <v>2</v>
      </c>
      <c r="H12" s="168">
        <f t="shared" si="2"/>
        <v>0.0091324200913242</v>
      </c>
      <c r="I12" s="96">
        <v>17</v>
      </c>
      <c r="J12" s="146">
        <f t="shared" si="3"/>
        <v>0.0776255707762557</v>
      </c>
      <c r="K12" s="96">
        <v>36</v>
      </c>
      <c r="L12" s="146">
        <f t="shared" si="4"/>
        <v>0.1643835616438356</v>
      </c>
      <c r="M12" s="96">
        <v>48</v>
      </c>
      <c r="N12" s="146">
        <f t="shared" si="5"/>
        <v>0.2191780821917808</v>
      </c>
      <c r="O12" s="96">
        <v>51</v>
      </c>
      <c r="P12" s="146">
        <f t="shared" si="6"/>
        <v>0.2328767123287671</v>
      </c>
      <c r="Q12" s="96">
        <v>46</v>
      </c>
      <c r="R12" s="146">
        <f t="shared" si="7"/>
        <v>0.2100456621004566</v>
      </c>
      <c r="S12" s="96">
        <v>15</v>
      </c>
      <c r="T12" s="146">
        <f t="shared" si="8"/>
        <v>0.0684931506849315</v>
      </c>
      <c r="U12" s="96">
        <v>4</v>
      </c>
      <c r="V12" s="146">
        <f t="shared" si="9"/>
        <v>0.0182648401826484</v>
      </c>
      <c r="W12" s="97">
        <f t="shared" si="10"/>
        <v>219</v>
      </c>
    </row>
    <row r="13" spans="2:23" ht="12.75">
      <c r="B13" s="84" t="s">
        <v>191</v>
      </c>
      <c r="C13" s="96"/>
      <c r="D13" s="168">
        <f t="shared" si="0"/>
        <v>0</v>
      </c>
      <c r="E13" s="96"/>
      <c r="F13" s="146">
        <f t="shared" si="1"/>
        <v>0</v>
      </c>
      <c r="G13" s="96"/>
      <c r="H13" s="168">
        <f t="shared" si="2"/>
        <v>0</v>
      </c>
      <c r="I13" s="96">
        <v>2</v>
      </c>
      <c r="J13" s="146">
        <f t="shared" si="3"/>
        <v>0.03333333333333333</v>
      </c>
      <c r="K13" s="96">
        <v>3</v>
      </c>
      <c r="L13" s="146">
        <f t="shared" si="4"/>
        <v>0.05</v>
      </c>
      <c r="M13" s="96">
        <v>15</v>
      </c>
      <c r="N13" s="146">
        <f t="shared" si="5"/>
        <v>0.25</v>
      </c>
      <c r="O13" s="96">
        <v>21</v>
      </c>
      <c r="P13" s="146">
        <f t="shared" si="6"/>
        <v>0.35</v>
      </c>
      <c r="Q13" s="96">
        <v>16</v>
      </c>
      <c r="R13" s="146">
        <f t="shared" si="7"/>
        <v>0.26666666666666666</v>
      </c>
      <c r="S13" s="96">
        <v>3</v>
      </c>
      <c r="T13" s="146">
        <f t="shared" si="8"/>
        <v>0.05</v>
      </c>
      <c r="U13" s="96"/>
      <c r="V13" s="146">
        <f t="shared" si="9"/>
        <v>0</v>
      </c>
      <c r="W13" s="97">
        <f t="shared" si="10"/>
        <v>60</v>
      </c>
    </row>
    <row r="14" spans="2:23" ht="12.75">
      <c r="B14" s="84" t="s">
        <v>113</v>
      </c>
      <c r="C14" s="96">
        <v>2</v>
      </c>
      <c r="D14" s="168">
        <f t="shared" si="0"/>
        <v>0.015037593984962405</v>
      </c>
      <c r="E14" s="96">
        <v>26</v>
      </c>
      <c r="F14" s="146">
        <f t="shared" si="1"/>
        <v>0.19548872180451127</v>
      </c>
      <c r="G14" s="96">
        <v>39</v>
      </c>
      <c r="H14" s="168">
        <f t="shared" si="2"/>
        <v>0.2932330827067669</v>
      </c>
      <c r="I14" s="96">
        <v>25</v>
      </c>
      <c r="J14" s="146">
        <f t="shared" si="3"/>
        <v>0.18796992481203006</v>
      </c>
      <c r="K14" s="96">
        <v>21</v>
      </c>
      <c r="L14" s="146">
        <f t="shared" si="4"/>
        <v>0.15789473684210525</v>
      </c>
      <c r="M14" s="96">
        <v>10</v>
      </c>
      <c r="N14" s="146">
        <f t="shared" si="5"/>
        <v>0.07518796992481203</v>
      </c>
      <c r="O14" s="96">
        <v>8</v>
      </c>
      <c r="P14" s="146">
        <f t="shared" si="6"/>
        <v>0.06015037593984962</v>
      </c>
      <c r="Q14" s="96">
        <v>2</v>
      </c>
      <c r="R14" s="146">
        <f t="shared" si="7"/>
        <v>0.015037593984962405</v>
      </c>
      <c r="S14" s="96"/>
      <c r="T14" s="146">
        <f t="shared" si="8"/>
        <v>0</v>
      </c>
      <c r="U14" s="96"/>
      <c r="V14" s="146">
        <f t="shared" si="9"/>
        <v>0</v>
      </c>
      <c r="W14" s="97">
        <f t="shared" si="10"/>
        <v>133</v>
      </c>
    </row>
    <row r="15" spans="2:23" ht="12.75">
      <c r="B15" s="84" t="s">
        <v>192</v>
      </c>
      <c r="C15" s="96"/>
      <c r="D15" s="168">
        <f t="shared" si="0"/>
        <v>0</v>
      </c>
      <c r="E15" s="96">
        <v>2</v>
      </c>
      <c r="F15" s="146">
        <f t="shared" si="1"/>
        <v>0.016666666666666666</v>
      </c>
      <c r="G15" s="96">
        <v>9</v>
      </c>
      <c r="H15" s="168">
        <f t="shared" si="2"/>
        <v>0.075</v>
      </c>
      <c r="I15" s="96">
        <v>15</v>
      </c>
      <c r="J15" s="146">
        <f t="shared" si="3"/>
        <v>0.125</v>
      </c>
      <c r="K15" s="96">
        <v>21</v>
      </c>
      <c r="L15" s="146">
        <f t="shared" si="4"/>
        <v>0.175</v>
      </c>
      <c r="M15" s="96">
        <v>23</v>
      </c>
      <c r="N15" s="146">
        <f t="shared" si="5"/>
        <v>0.19166666666666668</v>
      </c>
      <c r="O15" s="96">
        <v>21</v>
      </c>
      <c r="P15" s="146">
        <f t="shared" si="6"/>
        <v>0.175</v>
      </c>
      <c r="Q15" s="96">
        <v>22</v>
      </c>
      <c r="R15" s="146">
        <f t="shared" si="7"/>
        <v>0.18333333333333332</v>
      </c>
      <c r="S15" s="96">
        <v>5</v>
      </c>
      <c r="T15" s="146">
        <f t="shared" si="8"/>
        <v>0.041666666666666664</v>
      </c>
      <c r="U15" s="96">
        <v>2</v>
      </c>
      <c r="V15" s="146">
        <f t="shared" si="9"/>
        <v>0.016666666666666666</v>
      </c>
      <c r="W15" s="97">
        <f t="shared" si="10"/>
        <v>120</v>
      </c>
    </row>
    <row r="16" spans="2:23" ht="12.75">
      <c r="B16" s="84" t="s">
        <v>193</v>
      </c>
      <c r="C16" s="96"/>
      <c r="D16" s="168">
        <f t="shared" si="0"/>
        <v>0</v>
      </c>
      <c r="E16" s="96">
        <v>1</v>
      </c>
      <c r="F16" s="146">
        <f t="shared" si="1"/>
        <v>0.015384615384615385</v>
      </c>
      <c r="G16" s="96">
        <v>4</v>
      </c>
      <c r="H16" s="168">
        <f t="shared" si="2"/>
        <v>0.06153846153846154</v>
      </c>
      <c r="I16" s="96">
        <v>11</v>
      </c>
      <c r="J16" s="146">
        <f t="shared" si="3"/>
        <v>0.16923076923076924</v>
      </c>
      <c r="K16" s="96">
        <v>7</v>
      </c>
      <c r="L16" s="146">
        <f t="shared" si="4"/>
        <v>0.1076923076923077</v>
      </c>
      <c r="M16" s="96">
        <v>13</v>
      </c>
      <c r="N16" s="146">
        <f t="shared" si="5"/>
        <v>0.2</v>
      </c>
      <c r="O16" s="96">
        <v>14</v>
      </c>
      <c r="P16" s="146">
        <f t="shared" si="6"/>
        <v>0.2153846153846154</v>
      </c>
      <c r="Q16" s="96">
        <v>12</v>
      </c>
      <c r="R16" s="146">
        <f t="shared" si="7"/>
        <v>0.18461538461538463</v>
      </c>
      <c r="S16" s="96">
        <v>3</v>
      </c>
      <c r="T16" s="146">
        <f t="shared" si="8"/>
        <v>0.046153846153846156</v>
      </c>
      <c r="U16" s="96"/>
      <c r="V16" s="146">
        <f t="shared" si="9"/>
        <v>0</v>
      </c>
      <c r="W16" s="97">
        <f t="shared" si="10"/>
        <v>65</v>
      </c>
    </row>
    <row r="17" spans="2:23" ht="12.75">
      <c r="B17" s="84" t="s">
        <v>194</v>
      </c>
      <c r="C17" s="96"/>
      <c r="D17" s="168">
        <f t="shared" si="0"/>
        <v>0</v>
      </c>
      <c r="E17" s="96">
        <v>3</v>
      </c>
      <c r="F17" s="146">
        <f t="shared" si="1"/>
        <v>0.014084507042253521</v>
      </c>
      <c r="G17" s="96">
        <v>12</v>
      </c>
      <c r="H17" s="168">
        <f t="shared" si="2"/>
        <v>0.056338028169014086</v>
      </c>
      <c r="I17" s="96">
        <v>29</v>
      </c>
      <c r="J17" s="146">
        <f t="shared" si="3"/>
        <v>0.13615023474178403</v>
      </c>
      <c r="K17" s="96">
        <v>29</v>
      </c>
      <c r="L17" s="146">
        <f t="shared" si="4"/>
        <v>0.13615023474178403</v>
      </c>
      <c r="M17" s="96">
        <v>53</v>
      </c>
      <c r="N17" s="146">
        <f t="shared" si="5"/>
        <v>0.24882629107981222</v>
      </c>
      <c r="O17" s="96">
        <v>42</v>
      </c>
      <c r="P17" s="146">
        <f t="shared" si="6"/>
        <v>0.19718309859154928</v>
      </c>
      <c r="Q17" s="96">
        <v>35</v>
      </c>
      <c r="R17" s="146">
        <f t="shared" si="7"/>
        <v>0.1643192488262911</v>
      </c>
      <c r="S17" s="96">
        <v>8</v>
      </c>
      <c r="T17" s="146">
        <f t="shared" si="8"/>
        <v>0.03755868544600939</v>
      </c>
      <c r="U17" s="96">
        <v>2</v>
      </c>
      <c r="V17" s="146">
        <f t="shared" si="9"/>
        <v>0.009389671361502348</v>
      </c>
      <c r="W17" s="97">
        <f t="shared" si="10"/>
        <v>213</v>
      </c>
    </row>
    <row r="18" spans="2:23" ht="12.75">
      <c r="B18" s="84" t="s">
        <v>195</v>
      </c>
      <c r="C18" s="96"/>
      <c r="D18" s="168">
        <f t="shared" si="0"/>
        <v>0</v>
      </c>
      <c r="E18" s="96"/>
      <c r="F18" s="146">
        <f t="shared" si="1"/>
        <v>0</v>
      </c>
      <c r="G18" s="96">
        <v>1</v>
      </c>
      <c r="H18" s="168">
        <f t="shared" si="2"/>
        <v>0.011494252873563218</v>
      </c>
      <c r="I18" s="96">
        <v>7</v>
      </c>
      <c r="J18" s="146">
        <f t="shared" si="3"/>
        <v>0.08045977011494253</v>
      </c>
      <c r="K18" s="96">
        <v>12</v>
      </c>
      <c r="L18" s="146">
        <f t="shared" si="4"/>
        <v>0.13793103448275862</v>
      </c>
      <c r="M18" s="96">
        <v>21</v>
      </c>
      <c r="N18" s="146">
        <f t="shared" si="5"/>
        <v>0.2413793103448276</v>
      </c>
      <c r="O18" s="96">
        <v>31</v>
      </c>
      <c r="P18" s="146">
        <f t="shared" si="6"/>
        <v>0.3563218390804598</v>
      </c>
      <c r="Q18" s="96">
        <v>14</v>
      </c>
      <c r="R18" s="146">
        <f t="shared" si="7"/>
        <v>0.16091954022988506</v>
      </c>
      <c r="S18" s="96">
        <v>1</v>
      </c>
      <c r="T18" s="146">
        <f t="shared" si="8"/>
        <v>0.011494252873563218</v>
      </c>
      <c r="U18" s="96"/>
      <c r="V18" s="146">
        <f t="shared" si="9"/>
        <v>0</v>
      </c>
      <c r="W18" s="97">
        <f t="shared" si="10"/>
        <v>87</v>
      </c>
    </row>
    <row r="19" spans="2:23" ht="12.75">
      <c r="B19" s="84" t="s">
        <v>196</v>
      </c>
      <c r="C19" s="96">
        <v>8</v>
      </c>
      <c r="D19" s="168">
        <f t="shared" si="0"/>
        <v>0.16326530612244897</v>
      </c>
      <c r="E19" s="96">
        <v>27</v>
      </c>
      <c r="F19" s="146">
        <f t="shared" si="1"/>
        <v>0.5510204081632653</v>
      </c>
      <c r="G19" s="96">
        <v>7</v>
      </c>
      <c r="H19" s="168">
        <f t="shared" si="2"/>
        <v>0.14285714285714285</v>
      </c>
      <c r="I19" s="96">
        <v>4</v>
      </c>
      <c r="J19" s="146">
        <f t="shared" si="3"/>
        <v>0.08163265306122448</v>
      </c>
      <c r="K19" s="96">
        <v>2</v>
      </c>
      <c r="L19" s="146">
        <f t="shared" si="4"/>
        <v>0.04081632653061224</v>
      </c>
      <c r="M19" s="96"/>
      <c r="N19" s="146">
        <f t="shared" si="5"/>
        <v>0</v>
      </c>
      <c r="O19" s="96">
        <v>1</v>
      </c>
      <c r="P19" s="146">
        <f t="shared" si="6"/>
        <v>0.02040816326530612</v>
      </c>
      <c r="Q19" s="96"/>
      <c r="R19" s="146">
        <f t="shared" si="7"/>
        <v>0</v>
      </c>
      <c r="S19" s="96"/>
      <c r="T19" s="146">
        <f t="shared" si="8"/>
        <v>0</v>
      </c>
      <c r="U19" s="96"/>
      <c r="V19" s="146">
        <f t="shared" si="9"/>
        <v>0</v>
      </c>
      <c r="W19" s="97">
        <f t="shared" si="10"/>
        <v>49</v>
      </c>
    </row>
    <row r="20" spans="2:23" ht="12.75">
      <c r="B20" s="84" t="s">
        <v>197</v>
      </c>
      <c r="C20" s="96">
        <v>36</v>
      </c>
      <c r="D20" s="168">
        <f t="shared" si="0"/>
        <v>0.1411764705882353</v>
      </c>
      <c r="E20" s="96">
        <v>37</v>
      </c>
      <c r="F20" s="146">
        <f t="shared" si="1"/>
        <v>0.1450980392156863</v>
      </c>
      <c r="G20" s="96">
        <v>44</v>
      </c>
      <c r="H20" s="168">
        <f t="shared" si="2"/>
        <v>0.17254901960784313</v>
      </c>
      <c r="I20" s="96">
        <v>43</v>
      </c>
      <c r="J20" s="146">
        <f t="shared" si="3"/>
        <v>0.16862745098039217</v>
      </c>
      <c r="K20" s="96">
        <v>23</v>
      </c>
      <c r="L20" s="146">
        <f t="shared" si="4"/>
        <v>0.09019607843137255</v>
      </c>
      <c r="M20" s="96">
        <v>30</v>
      </c>
      <c r="N20" s="146">
        <f t="shared" si="5"/>
        <v>0.11764705882352941</v>
      </c>
      <c r="O20" s="96">
        <v>17</v>
      </c>
      <c r="P20" s="146">
        <f t="shared" si="6"/>
        <v>0.06666666666666667</v>
      </c>
      <c r="Q20" s="96">
        <v>13</v>
      </c>
      <c r="R20" s="146">
        <f t="shared" si="7"/>
        <v>0.050980392156862744</v>
      </c>
      <c r="S20" s="96">
        <v>11</v>
      </c>
      <c r="T20" s="146">
        <f t="shared" si="8"/>
        <v>0.043137254901960784</v>
      </c>
      <c r="U20" s="96">
        <v>1</v>
      </c>
      <c r="V20" s="146">
        <f t="shared" si="9"/>
        <v>0.00392156862745098</v>
      </c>
      <c r="W20" s="97">
        <f t="shared" si="10"/>
        <v>255</v>
      </c>
    </row>
    <row r="21" spans="2:23" ht="12.75">
      <c r="B21" s="84" t="s">
        <v>198</v>
      </c>
      <c r="C21" s="96">
        <v>5</v>
      </c>
      <c r="D21" s="168">
        <f t="shared" si="0"/>
        <v>0.04950495049504951</v>
      </c>
      <c r="E21" s="96">
        <v>2</v>
      </c>
      <c r="F21" s="146">
        <f t="shared" si="1"/>
        <v>0.019801980198019802</v>
      </c>
      <c r="G21" s="96">
        <v>13</v>
      </c>
      <c r="H21" s="168">
        <f t="shared" si="2"/>
        <v>0.12871287128712872</v>
      </c>
      <c r="I21" s="96">
        <v>14</v>
      </c>
      <c r="J21" s="146">
        <f t="shared" si="3"/>
        <v>0.13861386138613863</v>
      </c>
      <c r="K21" s="96">
        <v>7</v>
      </c>
      <c r="L21" s="146">
        <f t="shared" si="4"/>
        <v>0.06930693069306931</v>
      </c>
      <c r="M21" s="96">
        <v>22</v>
      </c>
      <c r="N21" s="146">
        <f t="shared" si="5"/>
        <v>0.21782178217821782</v>
      </c>
      <c r="O21" s="96">
        <v>28</v>
      </c>
      <c r="P21" s="146">
        <f t="shared" si="6"/>
        <v>0.27722772277227725</v>
      </c>
      <c r="Q21" s="96">
        <v>8</v>
      </c>
      <c r="R21" s="146">
        <f t="shared" si="7"/>
        <v>0.07920792079207921</v>
      </c>
      <c r="S21" s="96">
        <v>1</v>
      </c>
      <c r="T21" s="146">
        <f t="shared" si="8"/>
        <v>0.009900990099009901</v>
      </c>
      <c r="U21" s="96">
        <v>1</v>
      </c>
      <c r="V21" s="146">
        <f t="shared" si="9"/>
        <v>0.009900990099009901</v>
      </c>
      <c r="W21" s="97">
        <f t="shared" si="10"/>
        <v>101</v>
      </c>
    </row>
    <row r="22" spans="2:23" ht="12.75">
      <c r="B22" s="84" t="s">
        <v>199</v>
      </c>
      <c r="C22" s="96"/>
      <c r="D22" s="168">
        <f t="shared" si="0"/>
        <v>0</v>
      </c>
      <c r="E22" s="96"/>
      <c r="F22" s="146">
        <f t="shared" si="1"/>
        <v>0</v>
      </c>
      <c r="G22" s="96"/>
      <c r="H22" s="168">
        <f t="shared" si="2"/>
        <v>0</v>
      </c>
      <c r="I22" s="96"/>
      <c r="J22" s="146">
        <f t="shared" si="3"/>
        <v>0</v>
      </c>
      <c r="K22" s="96"/>
      <c r="L22" s="146">
        <f t="shared" si="4"/>
        <v>0</v>
      </c>
      <c r="M22" s="96">
        <v>3</v>
      </c>
      <c r="N22" s="146">
        <f t="shared" si="5"/>
        <v>0.1875</v>
      </c>
      <c r="O22" s="96">
        <v>8</v>
      </c>
      <c r="P22" s="146">
        <f t="shared" si="6"/>
        <v>0.5</v>
      </c>
      <c r="Q22" s="96">
        <v>3</v>
      </c>
      <c r="R22" s="146">
        <f t="shared" si="7"/>
        <v>0.1875</v>
      </c>
      <c r="S22" s="96">
        <v>2</v>
      </c>
      <c r="T22" s="146">
        <f t="shared" si="8"/>
        <v>0.125</v>
      </c>
      <c r="U22" s="96"/>
      <c r="V22" s="146">
        <f t="shared" si="9"/>
        <v>0</v>
      </c>
      <c r="W22" s="97">
        <f t="shared" si="10"/>
        <v>16</v>
      </c>
    </row>
    <row r="23" spans="2:23" ht="12.75">
      <c r="B23" s="84" t="s">
        <v>200</v>
      </c>
      <c r="C23" s="96">
        <v>5</v>
      </c>
      <c r="D23" s="168">
        <f t="shared" si="0"/>
        <v>0.008291873963515755</v>
      </c>
      <c r="E23" s="96">
        <v>12</v>
      </c>
      <c r="F23" s="146">
        <f t="shared" si="1"/>
        <v>0.01990049751243781</v>
      </c>
      <c r="G23" s="96">
        <v>38</v>
      </c>
      <c r="H23" s="168">
        <f t="shared" si="2"/>
        <v>0.06301824212271974</v>
      </c>
      <c r="I23" s="96">
        <v>70</v>
      </c>
      <c r="J23" s="146">
        <f t="shared" si="3"/>
        <v>0.11608623548922056</v>
      </c>
      <c r="K23" s="96">
        <v>83</v>
      </c>
      <c r="L23" s="146">
        <f t="shared" si="4"/>
        <v>0.13764510779436154</v>
      </c>
      <c r="M23" s="96">
        <v>128</v>
      </c>
      <c r="N23" s="146">
        <f t="shared" si="5"/>
        <v>0.21227197346600332</v>
      </c>
      <c r="O23" s="96">
        <v>167</v>
      </c>
      <c r="P23" s="146">
        <f t="shared" si="6"/>
        <v>0.2769485903814262</v>
      </c>
      <c r="Q23" s="96">
        <v>75</v>
      </c>
      <c r="R23" s="146">
        <f t="shared" si="7"/>
        <v>0.12437810945273632</v>
      </c>
      <c r="S23" s="96">
        <v>17</v>
      </c>
      <c r="T23" s="146">
        <f t="shared" si="8"/>
        <v>0.028192371475953566</v>
      </c>
      <c r="U23" s="96">
        <v>8</v>
      </c>
      <c r="V23" s="146">
        <f t="shared" si="9"/>
        <v>0.013266998341625208</v>
      </c>
      <c r="W23" s="97">
        <f t="shared" si="10"/>
        <v>603</v>
      </c>
    </row>
    <row r="24" spans="2:23" ht="12.75">
      <c r="B24" s="84" t="s">
        <v>201</v>
      </c>
      <c r="C24" s="96"/>
      <c r="D24" s="168">
        <f t="shared" si="0"/>
        <v>0</v>
      </c>
      <c r="E24" s="96"/>
      <c r="F24" s="146">
        <f t="shared" si="1"/>
        <v>0</v>
      </c>
      <c r="G24" s="96"/>
      <c r="H24" s="168">
        <f t="shared" si="2"/>
        <v>0</v>
      </c>
      <c r="I24" s="96"/>
      <c r="J24" s="146">
        <f t="shared" si="3"/>
        <v>0</v>
      </c>
      <c r="K24" s="96">
        <v>7</v>
      </c>
      <c r="L24" s="146">
        <f t="shared" si="4"/>
        <v>0.22580645161290322</v>
      </c>
      <c r="M24" s="96">
        <v>7</v>
      </c>
      <c r="N24" s="146">
        <f t="shared" si="5"/>
        <v>0.22580645161290322</v>
      </c>
      <c r="O24" s="96">
        <v>6</v>
      </c>
      <c r="P24" s="146">
        <f t="shared" si="6"/>
        <v>0.1935483870967742</v>
      </c>
      <c r="Q24" s="96">
        <v>7</v>
      </c>
      <c r="R24" s="146">
        <f t="shared" si="7"/>
        <v>0.22580645161290322</v>
      </c>
      <c r="S24" s="96">
        <v>4</v>
      </c>
      <c r="T24" s="146">
        <f t="shared" si="8"/>
        <v>0.12903225806451613</v>
      </c>
      <c r="U24" s="96"/>
      <c r="V24" s="146">
        <f t="shared" si="9"/>
        <v>0</v>
      </c>
      <c r="W24" s="97">
        <f t="shared" si="10"/>
        <v>31</v>
      </c>
    </row>
    <row r="25" spans="2:23" ht="12.75">
      <c r="B25" s="84" t="s">
        <v>202</v>
      </c>
      <c r="C25" s="96"/>
      <c r="D25" s="168">
        <f t="shared" si="0"/>
        <v>0</v>
      </c>
      <c r="E25" s="96">
        <v>17</v>
      </c>
      <c r="F25" s="146">
        <f t="shared" si="1"/>
        <v>0.011024643320363165</v>
      </c>
      <c r="G25" s="96">
        <v>102</v>
      </c>
      <c r="H25" s="168">
        <f t="shared" si="2"/>
        <v>0.06614785992217899</v>
      </c>
      <c r="I25" s="96">
        <v>172</v>
      </c>
      <c r="J25" s="146">
        <f t="shared" si="3"/>
        <v>0.11154345006485085</v>
      </c>
      <c r="K25" s="96">
        <v>260</v>
      </c>
      <c r="L25" s="146">
        <f t="shared" si="4"/>
        <v>0.16861219195849547</v>
      </c>
      <c r="M25" s="96">
        <v>286</v>
      </c>
      <c r="N25" s="146">
        <f t="shared" si="5"/>
        <v>0.185473411154345</v>
      </c>
      <c r="O25" s="96">
        <v>354</v>
      </c>
      <c r="P25" s="146">
        <f t="shared" si="6"/>
        <v>0.22957198443579765</v>
      </c>
      <c r="Q25" s="96">
        <v>228</v>
      </c>
      <c r="R25" s="146">
        <f t="shared" si="7"/>
        <v>0.14785992217898833</v>
      </c>
      <c r="S25" s="96">
        <v>105</v>
      </c>
      <c r="T25" s="146">
        <f t="shared" si="8"/>
        <v>0.06809338521400778</v>
      </c>
      <c r="U25" s="96">
        <v>18</v>
      </c>
      <c r="V25" s="146">
        <f t="shared" si="9"/>
        <v>0.011673151750972763</v>
      </c>
      <c r="W25" s="97">
        <f t="shared" si="10"/>
        <v>1542</v>
      </c>
    </row>
    <row r="26" spans="2:23" ht="12.75">
      <c r="B26" s="84" t="s">
        <v>203</v>
      </c>
      <c r="C26" s="96"/>
      <c r="D26" s="168">
        <f t="shared" si="0"/>
        <v>0</v>
      </c>
      <c r="E26" s="96"/>
      <c r="F26" s="146">
        <f t="shared" si="1"/>
        <v>0</v>
      </c>
      <c r="G26" s="96">
        <v>1</v>
      </c>
      <c r="H26" s="168">
        <f t="shared" si="2"/>
        <v>0.06666666666666667</v>
      </c>
      <c r="I26" s="96"/>
      <c r="J26" s="146">
        <f t="shared" si="3"/>
        <v>0</v>
      </c>
      <c r="K26" s="96">
        <v>1</v>
      </c>
      <c r="L26" s="146">
        <f t="shared" si="4"/>
        <v>0.06666666666666667</v>
      </c>
      <c r="M26" s="96">
        <v>1</v>
      </c>
      <c r="N26" s="146">
        <f t="shared" si="5"/>
        <v>0.06666666666666667</v>
      </c>
      <c r="O26" s="96">
        <v>5</v>
      </c>
      <c r="P26" s="146">
        <f t="shared" si="6"/>
        <v>0.3333333333333333</v>
      </c>
      <c r="Q26" s="96">
        <v>4</v>
      </c>
      <c r="R26" s="146">
        <f t="shared" si="7"/>
        <v>0.26666666666666666</v>
      </c>
      <c r="S26" s="96">
        <v>3</v>
      </c>
      <c r="T26" s="146">
        <f t="shared" si="8"/>
        <v>0.2</v>
      </c>
      <c r="U26" s="96"/>
      <c r="V26" s="146">
        <f t="shared" si="9"/>
        <v>0</v>
      </c>
      <c r="W26" s="97">
        <f t="shared" si="10"/>
        <v>15</v>
      </c>
    </row>
    <row r="27" spans="2:23" ht="12.75">
      <c r="B27" s="84" t="s">
        <v>204</v>
      </c>
      <c r="C27" s="96"/>
      <c r="D27" s="168">
        <f t="shared" si="0"/>
        <v>0</v>
      </c>
      <c r="E27" s="96">
        <v>2</v>
      </c>
      <c r="F27" s="146">
        <f t="shared" si="1"/>
        <v>0.009900990099009901</v>
      </c>
      <c r="G27" s="96">
        <v>10</v>
      </c>
      <c r="H27" s="168">
        <f t="shared" si="2"/>
        <v>0.04950495049504951</v>
      </c>
      <c r="I27" s="96">
        <v>31</v>
      </c>
      <c r="J27" s="146">
        <f t="shared" si="3"/>
        <v>0.15346534653465346</v>
      </c>
      <c r="K27" s="96">
        <v>38</v>
      </c>
      <c r="L27" s="146">
        <f t="shared" si="4"/>
        <v>0.18811881188118812</v>
      </c>
      <c r="M27" s="96">
        <v>34</v>
      </c>
      <c r="N27" s="146">
        <f t="shared" si="5"/>
        <v>0.16831683168316833</v>
      </c>
      <c r="O27" s="96">
        <v>49</v>
      </c>
      <c r="P27" s="146">
        <f t="shared" si="6"/>
        <v>0.24257425742574257</v>
      </c>
      <c r="Q27" s="96">
        <v>27</v>
      </c>
      <c r="R27" s="146">
        <f t="shared" si="7"/>
        <v>0.13366336633663367</v>
      </c>
      <c r="S27" s="96">
        <v>7</v>
      </c>
      <c r="T27" s="146">
        <f t="shared" si="8"/>
        <v>0.034653465346534656</v>
      </c>
      <c r="U27" s="96">
        <v>4</v>
      </c>
      <c r="V27" s="146">
        <f t="shared" si="9"/>
        <v>0.019801980198019802</v>
      </c>
      <c r="W27" s="97">
        <f t="shared" si="10"/>
        <v>202</v>
      </c>
    </row>
    <row r="28" spans="2:23" ht="12.75">
      <c r="B28" s="84" t="s">
        <v>300</v>
      </c>
      <c r="C28" s="96"/>
      <c r="D28" s="168">
        <f t="shared" si="0"/>
        <v>0</v>
      </c>
      <c r="E28" s="96"/>
      <c r="F28" s="146">
        <f t="shared" si="1"/>
        <v>0</v>
      </c>
      <c r="G28" s="96"/>
      <c r="H28" s="168">
        <f t="shared" si="2"/>
        <v>0</v>
      </c>
      <c r="I28" s="96">
        <v>1</v>
      </c>
      <c r="J28" s="146">
        <f t="shared" si="3"/>
        <v>0.1</v>
      </c>
      <c r="K28" s="96">
        <v>1</v>
      </c>
      <c r="L28" s="146">
        <f t="shared" si="4"/>
        <v>0.1</v>
      </c>
      <c r="M28" s="96"/>
      <c r="N28" s="146">
        <f t="shared" si="5"/>
        <v>0</v>
      </c>
      <c r="O28" s="96">
        <v>3</v>
      </c>
      <c r="P28" s="146">
        <f t="shared" si="6"/>
        <v>0.3</v>
      </c>
      <c r="Q28" s="96">
        <v>4</v>
      </c>
      <c r="R28" s="146">
        <f t="shared" si="7"/>
        <v>0.4</v>
      </c>
      <c r="S28" s="96">
        <v>1</v>
      </c>
      <c r="T28" s="146">
        <f t="shared" si="8"/>
        <v>0.1</v>
      </c>
      <c r="U28" s="96"/>
      <c r="V28" s="146">
        <f t="shared" si="9"/>
        <v>0</v>
      </c>
      <c r="W28" s="97">
        <f t="shared" si="10"/>
        <v>10</v>
      </c>
    </row>
    <row r="29" spans="2:23" ht="13.5" thickBot="1">
      <c r="B29" s="440" t="s">
        <v>165</v>
      </c>
      <c r="C29" s="441">
        <f>SUM(C6:C28)</f>
        <v>269</v>
      </c>
      <c r="D29" s="426">
        <f t="shared" si="0"/>
        <v>0.04444811632518176</v>
      </c>
      <c r="E29" s="441">
        <f>SUM(E6:E28)</f>
        <v>255</v>
      </c>
      <c r="F29" s="190">
        <f t="shared" si="1"/>
        <v>0.042134831460674156</v>
      </c>
      <c r="G29" s="441">
        <f>SUM(G6:G28)</f>
        <v>463</v>
      </c>
      <c r="H29" s="426">
        <f t="shared" si="2"/>
        <v>0.07650363516192994</v>
      </c>
      <c r="I29" s="441">
        <f>SUM(I6:I28)</f>
        <v>769</v>
      </c>
      <c r="J29" s="190">
        <f t="shared" si="3"/>
        <v>0.12706543291473893</v>
      </c>
      <c r="K29" s="441">
        <f>SUM(K6:K28)</f>
        <v>845</v>
      </c>
      <c r="L29" s="190">
        <f t="shared" si="4"/>
        <v>0.1396232650363516</v>
      </c>
      <c r="M29" s="441">
        <f>SUM(M6:M28)</f>
        <v>1079</v>
      </c>
      <c r="N29" s="190">
        <f t="shared" si="5"/>
        <v>0.17828816920026438</v>
      </c>
      <c r="O29" s="441">
        <f>SUM(O6:O28)</f>
        <v>1231</v>
      </c>
      <c r="P29" s="190">
        <f t="shared" si="6"/>
        <v>0.20340383344348975</v>
      </c>
      <c r="Q29" s="441">
        <f>SUM(Q6:Q28)</f>
        <v>786</v>
      </c>
      <c r="R29" s="190">
        <f t="shared" si="7"/>
        <v>0.12987442167878388</v>
      </c>
      <c r="S29" s="441">
        <f>SUM(S6:S28)</f>
        <v>292</v>
      </c>
      <c r="T29" s="190">
        <f t="shared" si="8"/>
        <v>0.04824851288830139</v>
      </c>
      <c r="U29" s="441">
        <f>SUM(U6:U28)</f>
        <v>63</v>
      </c>
      <c r="V29" s="190">
        <f t="shared" si="9"/>
        <v>0.010409781890284204</v>
      </c>
      <c r="W29" s="441">
        <f t="shared" si="10"/>
        <v>6052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74</v>
      </c>
    </row>
    <row r="34" ht="12.75">
      <c r="B34" s="7" t="s">
        <v>125</v>
      </c>
    </row>
    <row r="35" ht="12.75">
      <c r="B35" t="s">
        <v>243</v>
      </c>
    </row>
    <row r="37" spans="1:2" ht="20.25">
      <c r="A37"/>
      <c r="B37" s="5" t="s">
        <v>1</v>
      </c>
    </row>
  </sheetData>
  <sheetProtection/>
  <mergeCells count="13">
    <mergeCell ref="M4:N4"/>
    <mergeCell ref="O4:P4"/>
    <mergeCell ref="Q4:R4"/>
    <mergeCell ref="S4:T4"/>
    <mergeCell ref="U4:V4"/>
    <mergeCell ref="W4:W5"/>
    <mergeCell ref="B2:AG2"/>
    <mergeCell ref="B4:B5"/>
    <mergeCell ref="C4:D4"/>
    <mergeCell ref="E4:F4"/>
    <mergeCell ref="G4:H4"/>
    <mergeCell ref="I4:J4"/>
    <mergeCell ref="K4:L4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B2:I25"/>
  <sheetViews>
    <sheetView showGridLines="0" zoomScalePageLayoutView="0" workbookViewId="0" topLeftCell="A1">
      <selection activeCell="H45" sqref="H45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17" width="17.28125" style="0" customWidth="1"/>
  </cols>
  <sheetData>
    <row r="2" spans="2:9" ht="18" customHeight="1">
      <c r="B2" s="521" t="s">
        <v>245</v>
      </c>
      <c r="C2" s="521"/>
      <c r="D2" s="521"/>
      <c r="E2" s="521"/>
      <c r="F2" s="521"/>
      <c r="G2" s="521"/>
      <c r="H2" s="41"/>
      <c r="I2" s="41"/>
    </row>
    <row r="3" spans="2:9" s="30" customFormat="1" ht="12.75" customHeight="1">
      <c r="B3" s="40"/>
      <c r="C3" s="41"/>
      <c r="D3" s="41"/>
      <c r="E3" s="41"/>
      <c r="F3" s="41"/>
      <c r="G3" s="41"/>
      <c r="H3" s="41"/>
      <c r="I3" s="41"/>
    </row>
    <row r="4" spans="2:7" ht="15">
      <c r="B4" s="544" t="s">
        <v>27</v>
      </c>
      <c r="C4" s="545" t="s">
        <v>122</v>
      </c>
      <c r="D4" s="545"/>
      <c r="E4" s="545" t="s">
        <v>123</v>
      </c>
      <c r="F4" s="545"/>
      <c r="G4" s="544" t="s">
        <v>4</v>
      </c>
    </row>
    <row r="5" spans="2:9" ht="15">
      <c r="B5" s="544"/>
      <c r="C5" s="101" t="s">
        <v>102</v>
      </c>
      <c r="D5" s="101" t="s">
        <v>3</v>
      </c>
      <c r="E5" s="101" t="s">
        <v>102</v>
      </c>
      <c r="F5" s="101" t="s">
        <v>3</v>
      </c>
      <c r="G5" s="544"/>
      <c r="H5" s="53"/>
      <c r="I5" s="16"/>
    </row>
    <row r="6" spans="2:9" ht="12.75">
      <c r="B6" s="96" t="s">
        <v>205</v>
      </c>
      <c r="C6" s="96">
        <v>99</v>
      </c>
      <c r="D6" s="168">
        <f>C6/G6</f>
        <v>0.678082191780822</v>
      </c>
      <c r="E6" s="96">
        <v>47</v>
      </c>
      <c r="F6" s="171">
        <f>E6/G6</f>
        <v>0.3219178082191781</v>
      </c>
      <c r="G6" s="77">
        <f>SUM(C6,E6)</f>
        <v>146</v>
      </c>
      <c r="H6" s="55"/>
      <c r="I6" s="54"/>
    </row>
    <row r="7" spans="2:7" ht="12.75">
      <c r="B7" s="96" t="s">
        <v>303</v>
      </c>
      <c r="C7" s="96">
        <v>26</v>
      </c>
      <c r="D7" s="168">
        <f aca="true" t="shared" si="0" ref="D7:D17">C7/G7</f>
        <v>0.6666666666666666</v>
      </c>
      <c r="E7" s="96">
        <v>13</v>
      </c>
      <c r="F7" s="171">
        <f aca="true" t="shared" si="1" ref="F7:F17">E7/G7</f>
        <v>0.3333333333333333</v>
      </c>
      <c r="G7" s="77">
        <f aca="true" t="shared" si="2" ref="G7:G17">SUM(C7,E7)</f>
        <v>39</v>
      </c>
    </row>
    <row r="8" spans="2:7" ht="12.75">
      <c r="B8" s="96" t="s">
        <v>206</v>
      </c>
      <c r="C8" s="96">
        <v>16</v>
      </c>
      <c r="D8" s="168">
        <f t="shared" si="0"/>
        <v>0.6666666666666666</v>
      </c>
      <c r="E8" s="96">
        <v>8</v>
      </c>
      <c r="F8" s="171">
        <f t="shared" si="1"/>
        <v>0.3333333333333333</v>
      </c>
      <c r="G8" s="77">
        <f t="shared" si="2"/>
        <v>24</v>
      </c>
    </row>
    <row r="9" spans="2:7" ht="12.75">
      <c r="B9" s="96" t="s">
        <v>207</v>
      </c>
      <c r="C9" s="96">
        <v>10</v>
      </c>
      <c r="D9" s="168">
        <f t="shared" si="0"/>
        <v>0.5882352941176471</v>
      </c>
      <c r="E9" s="96">
        <v>7</v>
      </c>
      <c r="F9" s="171">
        <f t="shared" si="1"/>
        <v>0.4117647058823529</v>
      </c>
      <c r="G9" s="77">
        <f t="shared" si="2"/>
        <v>17</v>
      </c>
    </row>
    <row r="10" spans="2:7" ht="12.75">
      <c r="B10" s="96" t="s">
        <v>304</v>
      </c>
      <c r="C10" s="96">
        <v>10</v>
      </c>
      <c r="D10" s="168">
        <f t="shared" si="0"/>
        <v>0.5</v>
      </c>
      <c r="E10" s="96">
        <v>10</v>
      </c>
      <c r="F10" s="171">
        <f t="shared" si="1"/>
        <v>0.5</v>
      </c>
      <c r="G10" s="77">
        <f t="shared" si="2"/>
        <v>20</v>
      </c>
    </row>
    <row r="11" spans="2:7" ht="12.75">
      <c r="B11" s="96" t="s">
        <v>305</v>
      </c>
      <c r="C11" s="96">
        <v>44</v>
      </c>
      <c r="D11" s="168">
        <f t="shared" si="0"/>
        <v>0.55</v>
      </c>
      <c r="E11" s="96">
        <v>36</v>
      </c>
      <c r="F11" s="171">
        <f t="shared" si="1"/>
        <v>0.45</v>
      </c>
      <c r="G11" s="77">
        <f t="shared" si="2"/>
        <v>80</v>
      </c>
    </row>
    <row r="12" spans="2:7" ht="12.75">
      <c r="B12" s="96" t="s">
        <v>208</v>
      </c>
      <c r="C12" s="96">
        <v>9</v>
      </c>
      <c r="D12" s="168">
        <f t="shared" si="0"/>
        <v>0.47368421052631576</v>
      </c>
      <c r="E12" s="96">
        <v>10</v>
      </c>
      <c r="F12" s="171">
        <f t="shared" si="1"/>
        <v>0.5263157894736842</v>
      </c>
      <c r="G12" s="77">
        <f t="shared" si="2"/>
        <v>19</v>
      </c>
    </row>
    <row r="13" spans="2:7" ht="12.75">
      <c r="B13" s="96" t="s">
        <v>209</v>
      </c>
      <c r="C13" s="96">
        <v>8</v>
      </c>
      <c r="D13" s="168">
        <f t="shared" si="0"/>
        <v>0.4444444444444444</v>
      </c>
      <c r="E13" s="96">
        <v>10</v>
      </c>
      <c r="F13" s="171">
        <f t="shared" si="1"/>
        <v>0.5555555555555556</v>
      </c>
      <c r="G13" s="77">
        <f t="shared" si="2"/>
        <v>18</v>
      </c>
    </row>
    <row r="14" spans="2:7" ht="12.75">
      <c r="B14" s="96" t="s">
        <v>197</v>
      </c>
      <c r="C14" s="96">
        <v>17</v>
      </c>
      <c r="D14" s="168">
        <f t="shared" si="0"/>
        <v>0.6538461538461539</v>
      </c>
      <c r="E14" s="96">
        <v>9</v>
      </c>
      <c r="F14" s="171">
        <f t="shared" si="1"/>
        <v>0.34615384615384615</v>
      </c>
      <c r="G14" s="77">
        <f t="shared" si="2"/>
        <v>26</v>
      </c>
    </row>
    <row r="15" spans="2:7" ht="12.75">
      <c r="B15" s="96" t="s">
        <v>200</v>
      </c>
      <c r="C15" s="96">
        <v>16</v>
      </c>
      <c r="D15" s="168">
        <f t="shared" si="0"/>
        <v>0.64</v>
      </c>
      <c r="E15" s="96">
        <v>9</v>
      </c>
      <c r="F15" s="171">
        <f t="shared" si="1"/>
        <v>0.36</v>
      </c>
      <c r="G15" s="77">
        <f t="shared" si="2"/>
        <v>25</v>
      </c>
    </row>
    <row r="16" spans="2:7" ht="12.75">
      <c r="B16" s="96" t="s">
        <v>210</v>
      </c>
      <c r="C16" s="96">
        <v>11</v>
      </c>
      <c r="D16" s="168">
        <f t="shared" si="0"/>
        <v>0.55</v>
      </c>
      <c r="E16" s="96">
        <v>9</v>
      </c>
      <c r="F16" s="171">
        <f t="shared" si="1"/>
        <v>0.45</v>
      </c>
      <c r="G16" s="77">
        <f t="shared" si="2"/>
        <v>20</v>
      </c>
    </row>
    <row r="17" spans="2:7" ht="12.75">
      <c r="B17" s="97" t="s">
        <v>165</v>
      </c>
      <c r="C17" s="97">
        <f>SUM(C6:C16)</f>
        <v>266</v>
      </c>
      <c r="D17" s="182">
        <f t="shared" si="0"/>
        <v>0.6129032258064516</v>
      </c>
      <c r="E17" s="97">
        <f>SUM(E6:E16)</f>
        <v>168</v>
      </c>
      <c r="F17" s="181">
        <f t="shared" si="1"/>
        <v>0.3870967741935484</v>
      </c>
      <c r="G17" s="77">
        <f t="shared" si="2"/>
        <v>434</v>
      </c>
    </row>
    <row r="19" ht="12.75">
      <c r="B19" s="6" t="s">
        <v>5</v>
      </c>
    </row>
    <row r="20" ht="12.75">
      <c r="B20" t="s">
        <v>244</v>
      </c>
    </row>
    <row r="21" ht="12.75">
      <c r="B21" s="7" t="s">
        <v>101</v>
      </c>
    </row>
    <row r="22" ht="12.75">
      <c r="B22" s="7" t="s">
        <v>58</v>
      </c>
    </row>
    <row r="23" ht="12.75">
      <c r="B23" t="s">
        <v>74</v>
      </c>
    </row>
    <row r="24" ht="12.75">
      <c r="B24" s="7" t="s">
        <v>211</v>
      </c>
    </row>
    <row r="25" ht="20.25">
      <c r="B25" s="5" t="s">
        <v>1</v>
      </c>
    </row>
  </sheetData>
  <sheetProtection/>
  <mergeCells count="5">
    <mergeCell ref="B4:B5"/>
    <mergeCell ref="C4:D4"/>
    <mergeCell ref="E4:F4"/>
    <mergeCell ref="G4:G5"/>
    <mergeCell ref="B2:G2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B2:BU48"/>
  <sheetViews>
    <sheetView showGridLines="0" zoomScalePageLayoutView="0" workbookViewId="0" topLeftCell="A1">
      <selection activeCell="I57" sqref="I57"/>
    </sheetView>
  </sheetViews>
  <sheetFormatPr defaultColWidth="19.140625" defaultRowHeight="12.75"/>
  <cols>
    <col min="1" max="1" width="17.28125" style="0" customWidth="1"/>
    <col min="2" max="2" width="19.7109375" style="0" customWidth="1"/>
    <col min="3" max="44" width="17.28125" style="0" customWidth="1"/>
    <col min="45" max="45" width="17.28125" style="64" customWidth="1"/>
    <col min="46" max="46" width="17.28125" style="0" customWidth="1"/>
    <col min="47" max="47" width="17.28125" style="64" customWidth="1"/>
    <col min="48" max="54" width="17.28125" style="0" customWidth="1"/>
  </cols>
  <sheetData>
    <row r="2" spans="2:13" ht="18" customHeight="1">
      <c r="B2" s="521" t="s">
        <v>246</v>
      </c>
      <c r="C2" s="521"/>
      <c r="D2" s="521"/>
      <c r="E2" s="521"/>
      <c r="F2" s="521"/>
      <c r="G2" s="521"/>
      <c r="H2" s="521"/>
      <c r="I2" s="521"/>
      <c r="J2" s="40"/>
      <c r="K2" s="40"/>
      <c r="L2" s="40"/>
      <c r="M2" s="30"/>
    </row>
    <row r="3" spans="2:47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AS3" s="442"/>
      <c r="AU3" s="442"/>
    </row>
    <row r="4" spans="2:9" ht="14.25" customHeight="1">
      <c r="B4" s="544" t="s">
        <v>27</v>
      </c>
      <c r="C4" s="545" t="s">
        <v>6</v>
      </c>
      <c r="D4" s="545"/>
      <c r="E4" s="545" t="s">
        <v>124</v>
      </c>
      <c r="F4" s="545"/>
      <c r="G4" s="545" t="s">
        <v>7</v>
      </c>
      <c r="H4" s="545"/>
      <c r="I4" s="544" t="s">
        <v>4</v>
      </c>
    </row>
    <row r="5" spans="2:9" ht="14.25" customHeight="1">
      <c r="B5" s="544"/>
      <c r="C5" s="101" t="s">
        <v>102</v>
      </c>
      <c r="D5" s="101" t="s">
        <v>3</v>
      </c>
      <c r="E5" s="101" t="s">
        <v>102</v>
      </c>
      <c r="F5" s="101" t="s">
        <v>3</v>
      </c>
      <c r="G5" s="101" t="s">
        <v>102</v>
      </c>
      <c r="H5" s="101" t="s">
        <v>3</v>
      </c>
      <c r="I5" s="544"/>
    </row>
    <row r="6" spans="2:9" ht="12.75">
      <c r="B6" s="96" t="s">
        <v>205</v>
      </c>
      <c r="C6" s="96">
        <v>29</v>
      </c>
      <c r="D6" s="146">
        <f>C6/I6</f>
        <v>0.19863013698630136</v>
      </c>
      <c r="E6" s="96">
        <v>18</v>
      </c>
      <c r="F6" s="146">
        <f>E6/I6</f>
        <v>0.1232876712328767</v>
      </c>
      <c r="G6" s="96">
        <v>99</v>
      </c>
      <c r="H6" s="146">
        <f>G6/I6</f>
        <v>0.678082191780822</v>
      </c>
      <c r="I6" s="97">
        <f>SUM(G6,E6,C6)</f>
        <v>146</v>
      </c>
    </row>
    <row r="7" spans="2:9" ht="12.75">
      <c r="B7" s="96" t="s">
        <v>303</v>
      </c>
      <c r="C7" s="96">
        <v>11</v>
      </c>
      <c r="D7" s="146">
        <f aca="true" t="shared" si="0" ref="D7:D17">C7/I7</f>
        <v>0.28205128205128205</v>
      </c>
      <c r="E7" s="96">
        <v>6</v>
      </c>
      <c r="F7" s="146">
        <f aca="true" t="shared" si="1" ref="F7:F17">E7/I7</f>
        <v>0.15384615384615385</v>
      </c>
      <c r="G7" s="96">
        <v>22</v>
      </c>
      <c r="H7" s="146">
        <f aca="true" t="shared" si="2" ref="H7:H17">G7/I7</f>
        <v>0.5641025641025641</v>
      </c>
      <c r="I7" s="97">
        <f aca="true" t="shared" si="3" ref="I7:I17">SUM(G7,E7,C7)</f>
        <v>39</v>
      </c>
    </row>
    <row r="8" spans="2:9" ht="12.75">
      <c r="B8" s="96" t="s">
        <v>206</v>
      </c>
      <c r="C8" s="96">
        <v>3</v>
      </c>
      <c r="D8" s="146">
        <f t="shared" si="0"/>
        <v>0.125</v>
      </c>
      <c r="E8" s="96">
        <v>2</v>
      </c>
      <c r="F8" s="146">
        <f t="shared" si="1"/>
        <v>0.08333333333333333</v>
      </c>
      <c r="G8" s="96">
        <v>19</v>
      </c>
      <c r="H8" s="146">
        <f t="shared" si="2"/>
        <v>0.7916666666666666</v>
      </c>
      <c r="I8" s="97">
        <f t="shared" si="3"/>
        <v>24</v>
      </c>
    </row>
    <row r="9" spans="2:9" ht="12.75">
      <c r="B9" s="96" t="s">
        <v>207</v>
      </c>
      <c r="C9" s="96"/>
      <c r="D9" s="146">
        <f t="shared" si="0"/>
        <v>0</v>
      </c>
      <c r="E9" s="96">
        <v>2</v>
      </c>
      <c r="F9" s="146">
        <f t="shared" si="1"/>
        <v>0.11764705882352941</v>
      </c>
      <c r="G9" s="96">
        <v>15</v>
      </c>
      <c r="H9" s="146">
        <f t="shared" si="2"/>
        <v>0.8823529411764706</v>
      </c>
      <c r="I9" s="97">
        <f t="shared" si="3"/>
        <v>17</v>
      </c>
    </row>
    <row r="10" spans="2:9" ht="12.75">
      <c r="B10" s="96" t="s">
        <v>304</v>
      </c>
      <c r="C10" s="96">
        <v>2</v>
      </c>
      <c r="D10" s="146">
        <f t="shared" si="0"/>
        <v>0.1</v>
      </c>
      <c r="E10" s="96">
        <v>8</v>
      </c>
      <c r="F10" s="146">
        <f t="shared" si="1"/>
        <v>0.4</v>
      </c>
      <c r="G10" s="96">
        <v>10</v>
      </c>
      <c r="H10" s="146">
        <f t="shared" si="2"/>
        <v>0.5</v>
      </c>
      <c r="I10" s="97">
        <f t="shared" si="3"/>
        <v>20</v>
      </c>
    </row>
    <row r="11" spans="2:9" ht="12.75">
      <c r="B11" s="96" t="s">
        <v>305</v>
      </c>
      <c r="C11" s="96">
        <v>15</v>
      </c>
      <c r="D11" s="146">
        <f t="shared" si="0"/>
        <v>0.1875</v>
      </c>
      <c r="E11" s="96">
        <v>12</v>
      </c>
      <c r="F11" s="146">
        <f t="shared" si="1"/>
        <v>0.15</v>
      </c>
      <c r="G11" s="96">
        <v>53</v>
      </c>
      <c r="H11" s="146">
        <f t="shared" si="2"/>
        <v>0.6625</v>
      </c>
      <c r="I11" s="97">
        <f t="shared" si="3"/>
        <v>80</v>
      </c>
    </row>
    <row r="12" spans="2:9" ht="12.75">
      <c r="B12" s="96" t="s">
        <v>208</v>
      </c>
      <c r="C12" s="96">
        <v>4</v>
      </c>
      <c r="D12" s="146">
        <f t="shared" si="0"/>
        <v>0.21052631578947367</v>
      </c>
      <c r="E12" s="96">
        <v>2</v>
      </c>
      <c r="F12" s="146">
        <f t="shared" si="1"/>
        <v>0.10526315789473684</v>
      </c>
      <c r="G12" s="96">
        <v>13</v>
      </c>
      <c r="H12" s="146">
        <f t="shared" si="2"/>
        <v>0.6842105263157895</v>
      </c>
      <c r="I12" s="97">
        <f t="shared" si="3"/>
        <v>19</v>
      </c>
    </row>
    <row r="13" spans="2:9" ht="12.75">
      <c r="B13" s="96" t="s">
        <v>209</v>
      </c>
      <c r="C13" s="96">
        <v>3</v>
      </c>
      <c r="D13" s="146">
        <f t="shared" si="0"/>
        <v>0.16666666666666666</v>
      </c>
      <c r="E13" s="96">
        <v>1</v>
      </c>
      <c r="F13" s="146">
        <f t="shared" si="1"/>
        <v>0.05555555555555555</v>
      </c>
      <c r="G13" s="96">
        <v>14</v>
      </c>
      <c r="H13" s="146">
        <f t="shared" si="2"/>
        <v>0.7777777777777778</v>
      </c>
      <c r="I13" s="97">
        <f t="shared" si="3"/>
        <v>18</v>
      </c>
    </row>
    <row r="14" spans="2:9" ht="12.75">
      <c r="B14" s="96" t="s">
        <v>197</v>
      </c>
      <c r="C14" s="96">
        <v>9</v>
      </c>
      <c r="D14" s="146">
        <f t="shared" si="0"/>
        <v>0.34615384615384615</v>
      </c>
      <c r="E14" s="96">
        <v>6</v>
      </c>
      <c r="F14" s="146">
        <f t="shared" si="1"/>
        <v>0.23076923076923078</v>
      </c>
      <c r="G14" s="96">
        <v>11</v>
      </c>
      <c r="H14" s="146">
        <f t="shared" si="2"/>
        <v>0.4230769230769231</v>
      </c>
      <c r="I14" s="97">
        <f t="shared" si="3"/>
        <v>26</v>
      </c>
    </row>
    <row r="15" spans="2:9" ht="12.75">
      <c r="B15" s="96" t="s">
        <v>200</v>
      </c>
      <c r="C15" s="96">
        <v>6</v>
      </c>
      <c r="D15" s="146">
        <f t="shared" si="0"/>
        <v>0.24</v>
      </c>
      <c r="E15" s="96">
        <v>1</v>
      </c>
      <c r="F15" s="146">
        <f t="shared" si="1"/>
        <v>0.04</v>
      </c>
      <c r="G15" s="96">
        <v>18</v>
      </c>
      <c r="H15" s="146">
        <f t="shared" si="2"/>
        <v>0.72</v>
      </c>
      <c r="I15" s="97">
        <f t="shared" si="3"/>
        <v>25</v>
      </c>
    </row>
    <row r="16" spans="2:9" ht="12.75">
      <c r="B16" s="96" t="s">
        <v>210</v>
      </c>
      <c r="C16" s="96">
        <v>4</v>
      </c>
      <c r="D16" s="146">
        <f t="shared" si="0"/>
        <v>0.2</v>
      </c>
      <c r="E16" s="96">
        <v>4</v>
      </c>
      <c r="F16" s="146">
        <f t="shared" si="1"/>
        <v>0.2</v>
      </c>
      <c r="G16" s="96">
        <v>12</v>
      </c>
      <c r="H16" s="146">
        <f t="shared" si="2"/>
        <v>0.6</v>
      </c>
      <c r="I16" s="97">
        <f t="shared" si="3"/>
        <v>20</v>
      </c>
    </row>
    <row r="17" spans="2:9" ht="12.75">
      <c r="B17" s="97" t="s">
        <v>165</v>
      </c>
      <c r="C17" s="97">
        <f>SUM(C6:C16)</f>
        <v>86</v>
      </c>
      <c r="D17" s="182">
        <f t="shared" si="0"/>
        <v>0.19815668202764977</v>
      </c>
      <c r="E17" s="97">
        <f>SUM(E6:E16)</f>
        <v>62</v>
      </c>
      <c r="F17" s="182">
        <f t="shared" si="1"/>
        <v>0.14285714285714285</v>
      </c>
      <c r="G17" s="97">
        <f>SUM(G6:G16)</f>
        <v>286</v>
      </c>
      <c r="H17" s="182">
        <f t="shared" si="2"/>
        <v>0.6589861751152074</v>
      </c>
      <c r="I17" s="97">
        <f t="shared" si="3"/>
        <v>434</v>
      </c>
    </row>
    <row r="18" spans="2:12" ht="12.75">
      <c r="B18" s="52"/>
      <c r="C18" s="33"/>
      <c r="D18" s="33"/>
      <c r="E18" s="18"/>
      <c r="F18" s="18"/>
      <c r="G18" s="33"/>
      <c r="H18" s="33"/>
      <c r="I18" s="18"/>
      <c r="J18" s="33"/>
      <c r="K18" s="18"/>
      <c r="L18" s="33"/>
    </row>
    <row r="19" ht="12.75">
      <c r="B19" s="6" t="s">
        <v>5</v>
      </c>
    </row>
    <row r="20" ht="12.75">
      <c r="B20" t="s">
        <v>244</v>
      </c>
    </row>
    <row r="21" ht="12.75">
      <c r="B21" s="7" t="s">
        <v>9</v>
      </c>
    </row>
    <row r="22" ht="12.75">
      <c r="B22" s="7" t="s">
        <v>58</v>
      </c>
    </row>
    <row r="23" ht="12.75">
      <c r="B23" t="s">
        <v>74</v>
      </c>
    </row>
    <row r="24" ht="12.75">
      <c r="B24" s="7"/>
    </row>
    <row r="25" spans="2:51" ht="18">
      <c r="B25" s="521" t="s">
        <v>247</v>
      </c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443"/>
      <c r="AT25" s="11"/>
      <c r="AU25" s="443"/>
      <c r="AV25" s="11"/>
      <c r="AW25" s="11"/>
      <c r="AX25" s="11"/>
      <c r="AY25" s="11"/>
    </row>
    <row r="27" spans="2:51" ht="15">
      <c r="B27" s="544" t="s">
        <v>27</v>
      </c>
      <c r="C27" s="544" t="s">
        <v>100</v>
      </c>
      <c r="D27" s="544"/>
      <c r="E27" s="545" t="s">
        <v>85</v>
      </c>
      <c r="F27" s="545"/>
      <c r="G27" s="544" t="s">
        <v>86</v>
      </c>
      <c r="H27" s="544"/>
      <c r="I27" s="544" t="s">
        <v>87</v>
      </c>
      <c r="J27" s="544"/>
      <c r="K27" s="544" t="s">
        <v>88</v>
      </c>
      <c r="L27" s="544"/>
      <c r="M27" s="544" t="s">
        <v>89</v>
      </c>
      <c r="N27" s="546"/>
      <c r="O27" s="544" t="s">
        <v>91</v>
      </c>
      <c r="P27" s="544"/>
      <c r="Q27" s="544" t="s">
        <v>92</v>
      </c>
      <c r="R27" s="544"/>
      <c r="S27" s="544" t="s">
        <v>94</v>
      </c>
      <c r="T27" s="544"/>
      <c r="U27" s="544" t="s">
        <v>47</v>
      </c>
      <c r="V27" s="544"/>
      <c r="W27" s="544" t="s">
        <v>93</v>
      </c>
      <c r="X27" s="544"/>
      <c r="Y27" s="545" t="s">
        <v>96</v>
      </c>
      <c r="Z27" s="545"/>
      <c r="AA27" s="544" t="s">
        <v>97</v>
      </c>
      <c r="AB27" s="544"/>
      <c r="AC27" s="544" t="s">
        <v>106</v>
      </c>
      <c r="AD27" s="544"/>
      <c r="AE27" s="544" t="s">
        <v>107</v>
      </c>
      <c r="AF27" s="544"/>
      <c r="AG27" s="544" t="s">
        <v>7</v>
      </c>
      <c r="AH27" s="544"/>
      <c r="AI27" s="544" t="s">
        <v>98</v>
      </c>
      <c r="AJ27" s="544"/>
      <c r="AK27" s="544" t="s">
        <v>110</v>
      </c>
      <c r="AL27" s="544"/>
      <c r="AM27" s="544" t="s">
        <v>99</v>
      </c>
      <c r="AN27" s="544"/>
      <c r="AO27" s="545" t="s">
        <v>150</v>
      </c>
      <c r="AP27" s="545"/>
      <c r="AQ27" s="544" t="s">
        <v>114</v>
      </c>
      <c r="AR27" s="544"/>
      <c r="AS27" s="546" t="s">
        <v>90</v>
      </c>
      <c r="AT27" s="547"/>
      <c r="AU27" s="546" t="s">
        <v>95</v>
      </c>
      <c r="AV27" s="547"/>
      <c r="AW27" s="546" t="s">
        <v>181</v>
      </c>
      <c r="AX27" s="547"/>
      <c r="AY27" s="544" t="s">
        <v>4</v>
      </c>
    </row>
    <row r="28" spans="2:51" ht="15">
      <c r="B28" s="544"/>
      <c r="C28" s="101" t="s">
        <v>102</v>
      </c>
      <c r="D28" s="101" t="s">
        <v>3</v>
      </c>
      <c r="E28" s="101" t="s">
        <v>102</v>
      </c>
      <c r="F28" s="101" t="s">
        <v>3</v>
      </c>
      <c r="G28" s="101" t="s">
        <v>102</v>
      </c>
      <c r="H28" s="101" t="s">
        <v>3</v>
      </c>
      <c r="I28" s="101" t="s">
        <v>102</v>
      </c>
      <c r="J28" s="101" t="s">
        <v>3</v>
      </c>
      <c r="K28" s="101" t="s">
        <v>102</v>
      </c>
      <c r="L28" s="101" t="s">
        <v>3</v>
      </c>
      <c r="M28" s="101" t="s">
        <v>102</v>
      </c>
      <c r="N28" s="104" t="s">
        <v>3</v>
      </c>
      <c r="O28" s="101" t="s">
        <v>102</v>
      </c>
      <c r="P28" s="101" t="s">
        <v>3</v>
      </c>
      <c r="Q28" s="101" t="s">
        <v>102</v>
      </c>
      <c r="R28" s="101" t="s">
        <v>3</v>
      </c>
      <c r="S28" s="101" t="s">
        <v>102</v>
      </c>
      <c r="T28" s="101" t="s">
        <v>3</v>
      </c>
      <c r="U28" s="101" t="s">
        <v>102</v>
      </c>
      <c r="V28" s="101" t="s">
        <v>3</v>
      </c>
      <c r="W28" s="101" t="s">
        <v>102</v>
      </c>
      <c r="X28" s="101" t="s">
        <v>3</v>
      </c>
      <c r="Y28" s="101" t="s">
        <v>102</v>
      </c>
      <c r="Z28" s="101" t="s">
        <v>3</v>
      </c>
      <c r="AA28" s="101" t="s">
        <v>102</v>
      </c>
      <c r="AB28" s="101" t="s">
        <v>3</v>
      </c>
      <c r="AC28" s="101" t="s">
        <v>102</v>
      </c>
      <c r="AD28" s="101" t="s">
        <v>3</v>
      </c>
      <c r="AE28" s="101" t="s">
        <v>102</v>
      </c>
      <c r="AF28" s="101" t="s">
        <v>3</v>
      </c>
      <c r="AG28" s="101" t="s">
        <v>102</v>
      </c>
      <c r="AH28" s="101" t="s">
        <v>3</v>
      </c>
      <c r="AI28" s="101" t="s">
        <v>102</v>
      </c>
      <c r="AJ28" s="101" t="s">
        <v>3</v>
      </c>
      <c r="AK28" s="101" t="s">
        <v>102</v>
      </c>
      <c r="AL28" s="101" t="s">
        <v>3</v>
      </c>
      <c r="AM28" s="101" t="s">
        <v>102</v>
      </c>
      <c r="AN28" s="101" t="s">
        <v>3</v>
      </c>
      <c r="AO28" s="101" t="s">
        <v>102</v>
      </c>
      <c r="AP28" s="101" t="s">
        <v>3</v>
      </c>
      <c r="AQ28" s="101" t="s">
        <v>102</v>
      </c>
      <c r="AR28" s="101" t="s">
        <v>3</v>
      </c>
      <c r="AS28" s="444" t="s">
        <v>102</v>
      </c>
      <c r="AT28" s="101" t="s">
        <v>3</v>
      </c>
      <c r="AU28" s="444" t="s">
        <v>102</v>
      </c>
      <c r="AV28" s="101" t="s">
        <v>3</v>
      </c>
      <c r="AW28" s="101" t="s">
        <v>102</v>
      </c>
      <c r="AX28" s="101" t="s">
        <v>3</v>
      </c>
      <c r="AY28" s="544"/>
    </row>
    <row r="29" spans="2:51" ht="12.75">
      <c r="B29" s="102" t="s">
        <v>205</v>
      </c>
      <c r="C29" s="73">
        <v>14</v>
      </c>
      <c r="D29" s="146">
        <f aca="true" t="shared" si="4" ref="D29:D40">C29/AY29</f>
        <v>0.0958904109589041</v>
      </c>
      <c r="E29" s="73">
        <v>5</v>
      </c>
      <c r="F29" s="146">
        <f aca="true" t="shared" si="5" ref="F29:F40">E29/AY29</f>
        <v>0.03424657534246575</v>
      </c>
      <c r="G29" s="73">
        <v>6</v>
      </c>
      <c r="H29" s="168">
        <f aca="true" t="shared" si="6" ref="H29:H40">G29/AY29</f>
        <v>0.0410958904109589</v>
      </c>
      <c r="I29" s="73">
        <v>3</v>
      </c>
      <c r="J29" s="146">
        <f aca="true" t="shared" si="7" ref="J29:J40">I29/AY29</f>
        <v>0.02054794520547945</v>
      </c>
      <c r="K29" s="73">
        <v>6</v>
      </c>
      <c r="L29" s="146">
        <f aca="true" t="shared" si="8" ref="L29:L40">K29/AY29</f>
        <v>0.0410958904109589</v>
      </c>
      <c r="M29" s="73">
        <v>3</v>
      </c>
      <c r="N29" s="146">
        <f aca="true" t="shared" si="9" ref="N29:N40">M29/AY29</f>
        <v>0.02054794520547945</v>
      </c>
      <c r="O29" s="73">
        <v>1</v>
      </c>
      <c r="P29" s="146">
        <f aca="true" t="shared" si="10" ref="P29:P40">O29/AY29</f>
        <v>0.00684931506849315</v>
      </c>
      <c r="Q29" s="96">
        <v>1</v>
      </c>
      <c r="R29" s="146">
        <f aca="true" t="shared" si="11" ref="R29:R40">Q29/AY29</f>
        <v>0.00684931506849315</v>
      </c>
      <c r="S29" s="73">
        <v>2</v>
      </c>
      <c r="T29" s="146">
        <f aca="true" t="shared" si="12" ref="T29:T40">S29/AY29</f>
        <v>0.0136986301369863</v>
      </c>
      <c r="U29" s="96">
        <v>17</v>
      </c>
      <c r="V29" s="146">
        <f aca="true" t="shared" si="13" ref="V29:V40">U29/AY29</f>
        <v>0.11643835616438356</v>
      </c>
      <c r="W29" s="73">
        <v>1</v>
      </c>
      <c r="X29" s="146">
        <f aca="true" t="shared" si="14" ref="X29:X40">W29/AY29</f>
        <v>0.00684931506849315</v>
      </c>
      <c r="Y29" s="73"/>
      <c r="Z29" s="146">
        <f aca="true" t="shared" si="15" ref="Z29:Z40">Y29/AY29</f>
        <v>0</v>
      </c>
      <c r="AA29" s="73"/>
      <c r="AB29" s="146">
        <f aca="true" t="shared" si="16" ref="AB29:AB40">AA29/AY29</f>
        <v>0</v>
      </c>
      <c r="AC29" s="73"/>
      <c r="AD29" s="146">
        <f aca="true" t="shared" si="17" ref="AD29:AD40">AC29/AY29</f>
        <v>0</v>
      </c>
      <c r="AE29" s="73">
        <v>1</v>
      </c>
      <c r="AF29" s="146">
        <f aca="true" t="shared" si="18" ref="AF29:AF40">AE29/AY29</f>
        <v>0.00684931506849315</v>
      </c>
      <c r="AG29" s="73">
        <v>42</v>
      </c>
      <c r="AH29" s="146">
        <f aca="true" t="shared" si="19" ref="AH29:AH40">AG29/AY29</f>
        <v>0.2876712328767123</v>
      </c>
      <c r="AI29" s="96">
        <v>32</v>
      </c>
      <c r="AJ29" s="146">
        <f aca="true" t="shared" si="20" ref="AJ29:AJ40">AI29/AY29</f>
        <v>0.2191780821917808</v>
      </c>
      <c r="AK29" s="96">
        <v>10</v>
      </c>
      <c r="AL29" s="146">
        <f aca="true" t="shared" si="21" ref="AL29:AL40">AK29/AY29</f>
        <v>0.0684931506849315</v>
      </c>
      <c r="AM29" s="96"/>
      <c r="AN29" s="146">
        <f aca="true" t="shared" si="22" ref="AN29:AN40">AM29/AY29</f>
        <v>0</v>
      </c>
      <c r="AO29" s="96"/>
      <c r="AP29" s="146">
        <f aca="true" t="shared" si="23" ref="AP29:AP40">AO29/AY29</f>
        <v>0</v>
      </c>
      <c r="AQ29" s="96">
        <v>1</v>
      </c>
      <c r="AR29" s="146">
        <f aca="true" t="shared" si="24" ref="AR29:AR40">AQ29/AY29</f>
        <v>0.00684931506849315</v>
      </c>
      <c r="AS29" s="73"/>
      <c r="AT29" s="146">
        <f>AS29/AY29</f>
        <v>0</v>
      </c>
      <c r="AU29" s="73">
        <v>1</v>
      </c>
      <c r="AV29" s="146">
        <f>AU29/AY29</f>
        <v>0.00684931506849315</v>
      </c>
      <c r="AW29" s="96"/>
      <c r="AX29" s="146">
        <f>AW29/AY29</f>
        <v>0</v>
      </c>
      <c r="AY29" s="77">
        <f>SUM(AQ29,AO29,AM29,AK29,AI29,AG29,AE29,AC29,AA29,Y29,W29,U29,S29,Q29,O29,M29,K29,I29,G29,E29,C29,AS29,AU29,AW29)</f>
        <v>146</v>
      </c>
    </row>
    <row r="30" spans="2:51" ht="12.75">
      <c r="B30" s="102" t="s">
        <v>303</v>
      </c>
      <c r="C30" s="73">
        <v>3</v>
      </c>
      <c r="D30" s="146">
        <f t="shared" si="4"/>
        <v>0.07692307692307693</v>
      </c>
      <c r="E30" s="73">
        <v>1</v>
      </c>
      <c r="F30" s="146">
        <f t="shared" si="5"/>
        <v>0.02564102564102564</v>
      </c>
      <c r="G30" s="73">
        <v>3</v>
      </c>
      <c r="H30" s="168">
        <f t="shared" si="6"/>
        <v>0.07692307692307693</v>
      </c>
      <c r="I30" s="73">
        <v>1</v>
      </c>
      <c r="J30" s="146">
        <f t="shared" si="7"/>
        <v>0.02564102564102564</v>
      </c>
      <c r="K30" s="73">
        <v>2</v>
      </c>
      <c r="L30" s="146">
        <f t="shared" si="8"/>
        <v>0.05128205128205128</v>
      </c>
      <c r="M30" s="73">
        <v>1</v>
      </c>
      <c r="N30" s="146">
        <f t="shared" si="9"/>
        <v>0.02564102564102564</v>
      </c>
      <c r="O30" s="95"/>
      <c r="P30" s="146">
        <f t="shared" si="10"/>
        <v>0</v>
      </c>
      <c r="Q30" s="96"/>
      <c r="R30" s="146">
        <f t="shared" si="11"/>
        <v>0</v>
      </c>
      <c r="S30" s="95"/>
      <c r="T30" s="146">
        <f t="shared" si="12"/>
        <v>0</v>
      </c>
      <c r="U30" s="96">
        <v>5</v>
      </c>
      <c r="V30" s="146">
        <f t="shared" si="13"/>
        <v>0.1282051282051282</v>
      </c>
      <c r="W30" s="73"/>
      <c r="X30" s="146">
        <f t="shared" si="14"/>
        <v>0</v>
      </c>
      <c r="Y30" s="73"/>
      <c r="Z30" s="146">
        <f t="shared" si="15"/>
        <v>0</v>
      </c>
      <c r="AA30" s="73">
        <v>2</v>
      </c>
      <c r="AB30" s="146">
        <f t="shared" si="16"/>
        <v>0.05128205128205128</v>
      </c>
      <c r="AC30" s="73">
        <v>1</v>
      </c>
      <c r="AD30" s="146">
        <f t="shared" si="17"/>
        <v>0.02564102564102564</v>
      </c>
      <c r="AE30" s="73"/>
      <c r="AF30" s="146">
        <f t="shared" si="18"/>
        <v>0</v>
      </c>
      <c r="AG30" s="73">
        <v>15</v>
      </c>
      <c r="AH30" s="146">
        <f t="shared" si="19"/>
        <v>0.38461538461538464</v>
      </c>
      <c r="AI30" s="96">
        <v>4</v>
      </c>
      <c r="AJ30" s="146">
        <f t="shared" si="20"/>
        <v>0.10256410256410256</v>
      </c>
      <c r="AK30" s="96"/>
      <c r="AL30" s="146">
        <f t="shared" si="21"/>
        <v>0</v>
      </c>
      <c r="AM30" s="96"/>
      <c r="AN30" s="146">
        <f t="shared" si="22"/>
        <v>0</v>
      </c>
      <c r="AO30" s="96"/>
      <c r="AP30" s="146">
        <f t="shared" si="23"/>
        <v>0</v>
      </c>
      <c r="AQ30" s="96"/>
      <c r="AR30" s="146">
        <f t="shared" si="24"/>
        <v>0</v>
      </c>
      <c r="AS30" s="73">
        <v>1</v>
      </c>
      <c r="AT30" s="146">
        <f aca="true" t="shared" si="25" ref="AT30:AT40">AS30/AY30</f>
        <v>0.02564102564102564</v>
      </c>
      <c r="AU30" s="73"/>
      <c r="AV30" s="146">
        <f aca="true" t="shared" si="26" ref="AV30:AV40">AU30/AY30</f>
        <v>0</v>
      </c>
      <c r="AW30" s="96"/>
      <c r="AX30" s="146">
        <f aca="true" t="shared" si="27" ref="AX30:AX40">AW30/AY30</f>
        <v>0</v>
      </c>
      <c r="AY30" s="77">
        <f aca="true" t="shared" si="28" ref="AY30:AY40">SUM(AQ30,AO30,AM30,AK30,AI30,AG30,AE30,AC30,AA30,Y30,W30,U30,S30,Q30,O30,M30,K30,I30,G30,E30,C30,AS30,AU30,AW30)</f>
        <v>39</v>
      </c>
    </row>
    <row r="31" spans="2:51" ht="12.75">
      <c r="B31" s="102" t="s">
        <v>206</v>
      </c>
      <c r="C31" s="73">
        <v>2</v>
      </c>
      <c r="D31" s="146">
        <f t="shared" si="4"/>
        <v>0.08333333333333333</v>
      </c>
      <c r="E31" s="73"/>
      <c r="F31" s="146">
        <f t="shared" si="5"/>
        <v>0</v>
      </c>
      <c r="G31" s="73">
        <v>2</v>
      </c>
      <c r="H31" s="168">
        <f t="shared" si="6"/>
        <v>0.08333333333333333</v>
      </c>
      <c r="I31" s="73"/>
      <c r="J31" s="146">
        <f t="shared" si="7"/>
        <v>0</v>
      </c>
      <c r="K31" s="73"/>
      <c r="L31" s="146">
        <f t="shared" si="8"/>
        <v>0</v>
      </c>
      <c r="M31" s="73">
        <v>1</v>
      </c>
      <c r="N31" s="146">
        <f t="shared" si="9"/>
        <v>0.041666666666666664</v>
      </c>
      <c r="O31" s="95"/>
      <c r="P31" s="146">
        <f t="shared" si="10"/>
        <v>0</v>
      </c>
      <c r="Q31" s="96"/>
      <c r="R31" s="146">
        <f t="shared" si="11"/>
        <v>0</v>
      </c>
      <c r="S31" s="95"/>
      <c r="T31" s="146">
        <f t="shared" si="12"/>
        <v>0</v>
      </c>
      <c r="U31" s="96">
        <v>1</v>
      </c>
      <c r="V31" s="146">
        <f t="shared" si="13"/>
        <v>0.041666666666666664</v>
      </c>
      <c r="W31" s="73"/>
      <c r="X31" s="146">
        <f t="shared" si="14"/>
        <v>0</v>
      </c>
      <c r="Y31" s="73"/>
      <c r="Z31" s="146">
        <f t="shared" si="15"/>
        <v>0</v>
      </c>
      <c r="AA31" s="73"/>
      <c r="AB31" s="146">
        <f t="shared" si="16"/>
        <v>0</v>
      </c>
      <c r="AC31" s="73">
        <v>1</v>
      </c>
      <c r="AD31" s="146">
        <f t="shared" si="17"/>
        <v>0.041666666666666664</v>
      </c>
      <c r="AE31" s="73"/>
      <c r="AF31" s="146">
        <f t="shared" si="18"/>
        <v>0</v>
      </c>
      <c r="AG31" s="73">
        <v>13</v>
      </c>
      <c r="AH31" s="146">
        <f t="shared" si="19"/>
        <v>0.5416666666666666</v>
      </c>
      <c r="AI31" s="96">
        <v>3</v>
      </c>
      <c r="AJ31" s="146">
        <f t="shared" si="20"/>
        <v>0.125</v>
      </c>
      <c r="AK31" s="96"/>
      <c r="AL31" s="146">
        <f t="shared" si="21"/>
        <v>0</v>
      </c>
      <c r="AM31" s="96"/>
      <c r="AN31" s="146">
        <f t="shared" si="22"/>
        <v>0</v>
      </c>
      <c r="AO31" s="96">
        <v>1</v>
      </c>
      <c r="AP31" s="146">
        <f t="shared" si="23"/>
        <v>0.041666666666666664</v>
      </c>
      <c r="AQ31" s="96"/>
      <c r="AR31" s="146">
        <f t="shared" si="24"/>
        <v>0</v>
      </c>
      <c r="AS31" s="73"/>
      <c r="AT31" s="146">
        <f t="shared" si="25"/>
        <v>0</v>
      </c>
      <c r="AU31" s="73"/>
      <c r="AV31" s="146">
        <f t="shared" si="26"/>
        <v>0</v>
      </c>
      <c r="AW31" s="96"/>
      <c r="AX31" s="146">
        <f t="shared" si="27"/>
        <v>0</v>
      </c>
      <c r="AY31" s="77">
        <f t="shared" si="28"/>
        <v>24</v>
      </c>
    </row>
    <row r="32" spans="2:51" ht="12.75">
      <c r="B32" s="102" t="s">
        <v>207</v>
      </c>
      <c r="C32" s="73">
        <v>1</v>
      </c>
      <c r="D32" s="146">
        <f t="shared" si="4"/>
        <v>0.058823529411764705</v>
      </c>
      <c r="E32" s="95"/>
      <c r="F32" s="146">
        <f t="shared" si="5"/>
        <v>0</v>
      </c>
      <c r="G32" s="95"/>
      <c r="H32" s="168">
        <f t="shared" si="6"/>
        <v>0</v>
      </c>
      <c r="I32" s="73"/>
      <c r="J32" s="146">
        <f t="shared" si="7"/>
        <v>0</v>
      </c>
      <c r="K32" s="73"/>
      <c r="L32" s="146">
        <f t="shared" si="8"/>
        <v>0</v>
      </c>
      <c r="M32" s="73"/>
      <c r="N32" s="146">
        <f t="shared" si="9"/>
        <v>0</v>
      </c>
      <c r="O32" s="95"/>
      <c r="P32" s="146">
        <f t="shared" si="10"/>
        <v>0</v>
      </c>
      <c r="Q32" s="96"/>
      <c r="R32" s="146">
        <f t="shared" si="11"/>
        <v>0</v>
      </c>
      <c r="S32" s="95"/>
      <c r="T32" s="146">
        <f t="shared" si="12"/>
        <v>0</v>
      </c>
      <c r="U32" s="96">
        <v>2</v>
      </c>
      <c r="V32" s="146">
        <f t="shared" si="13"/>
        <v>0.11764705882352941</v>
      </c>
      <c r="W32" s="73"/>
      <c r="X32" s="146">
        <f t="shared" si="14"/>
        <v>0</v>
      </c>
      <c r="Y32" s="73"/>
      <c r="Z32" s="146">
        <f t="shared" si="15"/>
        <v>0</v>
      </c>
      <c r="AA32" s="73"/>
      <c r="AB32" s="146">
        <f t="shared" si="16"/>
        <v>0</v>
      </c>
      <c r="AC32" s="73"/>
      <c r="AD32" s="146">
        <f t="shared" si="17"/>
        <v>0</v>
      </c>
      <c r="AE32" s="73"/>
      <c r="AF32" s="146">
        <f t="shared" si="18"/>
        <v>0</v>
      </c>
      <c r="AG32" s="73">
        <v>11</v>
      </c>
      <c r="AH32" s="146">
        <f t="shared" si="19"/>
        <v>0.6470588235294118</v>
      </c>
      <c r="AI32" s="96">
        <v>3</v>
      </c>
      <c r="AJ32" s="146">
        <f t="shared" si="20"/>
        <v>0.17647058823529413</v>
      </c>
      <c r="AK32" s="96"/>
      <c r="AL32" s="146">
        <f t="shared" si="21"/>
        <v>0</v>
      </c>
      <c r="AM32" s="96"/>
      <c r="AN32" s="146">
        <f t="shared" si="22"/>
        <v>0</v>
      </c>
      <c r="AO32" s="96"/>
      <c r="AP32" s="146">
        <f t="shared" si="23"/>
        <v>0</v>
      </c>
      <c r="AQ32" s="96"/>
      <c r="AR32" s="146">
        <f t="shared" si="24"/>
        <v>0</v>
      </c>
      <c r="AS32" s="73"/>
      <c r="AT32" s="146">
        <f t="shared" si="25"/>
        <v>0</v>
      </c>
      <c r="AU32" s="73"/>
      <c r="AV32" s="146">
        <f t="shared" si="26"/>
        <v>0</v>
      </c>
      <c r="AW32" s="96"/>
      <c r="AX32" s="146">
        <f t="shared" si="27"/>
        <v>0</v>
      </c>
      <c r="AY32" s="77">
        <f t="shared" si="28"/>
        <v>17</v>
      </c>
    </row>
    <row r="33" spans="2:51" ht="12.75">
      <c r="B33" s="102" t="s">
        <v>304</v>
      </c>
      <c r="C33" s="73">
        <v>2</v>
      </c>
      <c r="D33" s="146">
        <f t="shared" si="4"/>
        <v>0.1</v>
      </c>
      <c r="E33" s="95"/>
      <c r="F33" s="146">
        <f t="shared" si="5"/>
        <v>0</v>
      </c>
      <c r="G33" s="73">
        <v>1</v>
      </c>
      <c r="H33" s="168">
        <f t="shared" si="6"/>
        <v>0.05</v>
      </c>
      <c r="I33" s="73"/>
      <c r="J33" s="146">
        <f t="shared" si="7"/>
        <v>0</v>
      </c>
      <c r="K33" s="73"/>
      <c r="L33" s="146">
        <f t="shared" si="8"/>
        <v>0</v>
      </c>
      <c r="M33" s="73"/>
      <c r="N33" s="146">
        <f t="shared" si="9"/>
        <v>0</v>
      </c>
      <c r="O33" s="95">
        <v>1</v>
      </c>
      <c r="P33" s="146">
        <f t="shared" si="10"/>
        <v>0.05</v>
      </c>
      <c r="Q33" s="96"/>
      <c r="R33" s="146">
        <f t="shared" si="11"/>
        <v>0</v>
      </c>
      <c r="S33" s="95"/>
      <c r="T33" s="146">
        <f t="shared" si="12"/>
        <v>0</v>
      </c>
      <c r="U33" s="96">
        <v>4</v>
      </c>
      <c r="V33" s="146">
        <f t="shared" si="13"/>
        <v>0.2</v>
      </c>
      <c r="W33" s="73"/>
      <c r="X33" s="146">
        <f t="shared" si="14"/>
        <v>0</v>
      </c>
      <c r="Y33" s="73"/>
      <c r="Z33" s="146">
        <f t="shared" si="15"/>
        <v>0</v>
      </c>
      <c r="AA33" s="73"/>
      <c r="AB33" s="146">
        <f t="shared" si="16"/>
        <v>0</v>
      </c>
      <c r="AC33" s="73"/>
      <c r="AD33" s="146">
        <f t="shared" si="17"/>
        <v>0</v>
      </c>
      <c r="AE33" s="73">
        <v>4</v>
      </c>
      <c r="AF33" s="146">
        <f t="shared" si="18"/>
        <v>0.2</v>
      </c>
      <c r="AG33" s="73">
        <v>6</v>
      </c>
      <c r="AH33" s="146">
        <f t="shared" si="19"/>
        <v>0.3</v>
      </c>
      <c r="AI33" s="96">
        <v>2</v>
      </c>
      <c r="AJ33" s="146">
        <f t="shared" si="20"/>
        <v>0.1</v>
      </c>
      <c r="AK33" s="96"/>
      <c r="AL33" s="146">
        <f t="shared" si="21"/>
        <v>0</v>
      </c>
      <c r="AM33" s="96"/>
      <c r="AN33" s="146">
        <f t="shared" si="22"/>
        <v>0</v>
      </c>
      <c r="AO33" s="96"/>
      <c r="AP33" s="146">
        <f t="shared" si="23"/>
        <v>0</v>
      </c>
      <c r="AQ33" s="96"/>
      <c r="AR33" s="146">
        <f t="shared" si="24"/>
        <v>0</v>
      </c>
      <c r="AS33" s="73"/>
      <c r="AT33" s="146">
        <f t="shared" si="25"/>
        <v>0</v>
      </c>
      <c r="AU33" s="73"/>
      <c r="AV33" s="146">
        <f t="shared" si="26"/>
        <v>0</v>
      </c>
      <c r="AW33" s="96"/>
      <c r="AX33" s="146">
        <f t="shared" si="27"/>
        <v>0</v>
      </c>
      <c r="AY33" s="77">
        <f t="shared" si="28"/>
        <v>20</v>
      </c>
    </row>
    <row r="34" spans="2:51" ht="12.75">
      <c r="B34" s="102" t="s">
        <v>305</v>
      </c>
      <c r="C34" s="73">
        <v>4</v>
      </c>
      <c r="D34" s="146">
        <f t="shared" si="4"/>
        <v>0.05</v>
      </c>
      <c r="E34" s="95">
        <v>2</v>
      </c>
      <c r="F34" s="146">
        <f t="shared" si="5"/>
        <v>0.025</v>
      </c>
      <c r="G34" s="73">
        <v>7</v>
      </c>
      <c r="H34" s="168">
        <f t="shared" si="6"/>
        <v>0.0875</v>
      </c>
      <c r="I34" s="73">
        <v>2</v>
      </c>
      <c r="J34" s="146">
        <f t="shared" si="7"/>
        <v>0.025</v>
      </c>
      <c r="K34" s="73">
        <v>1</v>
      </c>
      <c r="L34" s="146">
        <f t="shared" si="8"/>
        <v>0.0125</v>
      </c>
      <c r="M34" s="73">
        <v>1</v>
      </c>
      <c r="N34" s="146">
        <f t="shared" si="9"/>
        <v>0.0125</v>
      </c>
      <c r="O34" s="95"/>
      <c r="P34" s="146">
        <f t="shared" si="10"/>
        <v>0</v>
      </c>
      <c r="Q34" s="96"/>
      <c r="R34" s="146">
        <f t="shared" si="11"/>
        <v>0</v>
      </c>
      <c r="S34" s="95"/>
      <c r="T34" s="146">
        <f t="shared" si="12"/>
        <v>0</v>
      </c>
      <c r="U34" s="96">
        <v>6</v>
      </c>
      <c r="V34" s="146">
        <f t="shared" si="13"/>
        <v>0.075</v>
      </c>
      <c r="W34" s="73">
        <v>1</v>
      </c>
      <c r="X34" s="146">
        <f t="shared" si="14"/>
        <v>0.0125</v>
      </c>
      <c r="Y34" s="73"/>
      <c r="Z34" s="146">
        <f t="shared" si="15"/>
        <v>0</v>
      </c>
      <c r="AA34" s="73"/>
      <c r="AB34" s="146">
        <f t="shared" si="16"/>
        <v>0</v>
      </c>
      <c r="AC34" s="73">
        <v>2</v>
      </c>
      <c r="AD34" s="146">
        <f t="shared" si="17"/>
        <v>0.025</v>
      </c>
      <c r="AE34" s="73">
        <v>4</v>
      </c>
      <c r="AF34" s="146">
        <f t="shared" si="18"/>
        <v>0.05</v>
      </c>
      <c r="AG34" s="73">
        <v>39</v>
      </c>
      <c r="AH34" s="146">
        <f t="shared" si="19"/>
        <v>0.4875</v>
      </c>
      <c r="AI34" s="96">
        <v>4</v>
      </c>
      <c r="AJ34" s="146">
        <f t="shared" si="20"/>
        <v>0.05</v>
      </c>
      <c r="AK34" s="96">
        <v>3</v>
      </c>
      <c r="AL34" s="146">
        <f t="shared" si="21"/>
        <v>0.0375</v>
      </c>
      <c r="AM34" s="96">
        <v>1</v>
      </c>
      <c r="AN34" s="146">
        <f t="shared" si="22"/>
        <v>0.0125</v>
      </c>
      <c r="AO34" s="96">
        <v>1</v>
      </c>
      <c r="AP34" s="146">
        <f t="shared" si="23"/>
        <v>0.0125</v>
      </c>
      <c r="AQ34" s="96"/>
      <c r="AR34" s="146">
        <f t="shared" si="24"/>
        <v>0</v>
      </c>
      <c r="AS34" s="73">
        <v>1</v>
      </c>
      <c r="AT34" s="146">
        <f t="shared" si="25"/>
        <v>0.0125</v>
      </c>
      <c r="AU34" s="73"/>
      <c r="AV34" s="146">
        <f t="shared" si="26"/>
        <v>0</v>
      </c>
      <c r="AW34" s="96">
        <v>1</v>
      </c>
      <c r="AX34" s="146">
        <f t="shared" si="27"/>
        <v>0.0125</v>
      </c>
      <c r="AY34" s="77">
        <f t="shared" si="28"/>
        <v>80</v>
      </c>
    </row>
    <row r="35" spans="2:51" ht="12.75">
      <c r="B35" s="102" t="s">
        <v>208</v>
      </c>
      <c r="C35" s="73"/>
      <c r="D35" s="146">
        <f t="shared" si="4"/>
        <v>0</v>
      </c>
      <c r="E35" s="95"/>
      <c r="F35" s="146">
        <f t="shared" si="5"/>
        <v>0</v>
      </c>
      <c r="G35" s="73"/>
      <c r="H35" s="168">
        <f t="shared" si="6"/>
        <v>0</v>
      </c>
      <c r="I35" s="73"/>
      <c r="J35" s="146">
        <f t="shared" si="7"/>
        <v>0</v>
      </c>
      <c r="K35" s="73"/>
      <c r="L35" s="146">
        <f t="shared" si="8"/>
        <v>0</v>
      </c>
      <c r="M35" s="73"/>
      <c r="N35" s="146">
        <f t="shared" si="9"/>
        <v>0</v>
      </c>
      <c r="O35" s="95"/>
      <c r="P35" s="146">
        <f t="shared" si="10"/>
        <v>0</v>
      </c>
      <c r="Q35" s="96"/>
      <c r="R35" s="146">
        <f t="shared" si="11"/>
        <v>0</v>
      </c>
      <c r="S35" s="95">
        <v>1</v>
      </c>
      <c r="T35" s="146">
        <f t="shared" si="12"/>
        <v>0.05263157894736842</v>
      </c>
      <c r="U35" s="96">
        <v>2</v>
      </c>
      <c r="V35" s="146">
        <f t="shared" si="13"/>
        <v>0.10526315789473684</v>
      </c>
      <c r="W35" s="73"/>
      <c r="X35" s="146">
        <f t="shared" si="14"/>
        <v>0</v>
      </c>
      <c r="Y35" s="73">
        <v>1</v>
      </c>
      <c r="Z35" s="146">
        <f t="shared" si="15"/>
        <v>0.05263157894736842</v>
      </c>
      <c r="AA35" s="73"/>
      <c r="AB35" s="146">
        <f t="shared" si="16"/>
        <v>0</v>
      </c>
      <c r="AC35" s="73"/>
      <c r="AD35" s="146">
        <f t="shared" si="17"/>
        <v>0</v>
      </c>
      <c r="AE35" s="73"/>
      <c r="AF35" s="146">
        <f t="shared" si="18"/>
        <v>0</v>
      </c>
      <c r="AG35" s="73">
        <v>10</v>
      </c>
      <c r="AH35" s="146">
        <f t="shared" si="19"/>
        <v>0.5263157894736842</v>
      </c>
      <c r="AI35" s="96">
        <v>2</v>
      </c>
      <c r="AJ35" s="146">
        <f t="shared" si="20"/>
        <v>0.10526315789473684</v>
      </c>
      <c r="AK35" s="96">
        <v>1</v>
      </c>
      <c r="AL35" s="146">
        <f t="shared" si="21"/>
        <v>0.05263157894736842</v>
      </c>
      <c r="AM35" s="96"/>
      <c r="AN35" s="146">
        <f t="shared" si="22"/>
        <v>0</v>
      </c>
      <c r="AO35" s="96"/>
      <c r="AP35" s="146">
        <f t="shared" si="23"/>
        <v>0</v>
      </c>
      <c r="AQ35" s="96"/>
      <c r="AR35" s="146">
        <f t="shared" si="24"/>
        <v>0</v>
      </c>
      <c r="AS35" s="73">
        <v>1</v>
      </c>
      <c r="AT35" s="146">
        <f t="shared" si="25"/>
        <v>0.05263157894736842</v>
      </c>
      <c r="AU35" s="73">
        <v>1</v>
      </c>
      <c r="AV35" s="146">
        <f t="shared" si="26"/>
        <v>0.05263157894736842</v>
      </c>
      <c r="AW35" s="96"/>
      <c r="AX35" s="146">
        <f t="shared" si="27"/>
        <v>0</v>
      </c>
      <c r="AY35" s="77">
        <f t="shared" si="28"/>
        <v>19</v>
      </c>
    </row>
    <row r="36" spans="2:51" ht="12.75">
      <c r="B36" s="102" t="s">
        <v>209</v>
      </c>
      <c r="C36" s="73"/>
      <c r="D36" s="146">
        <f t="shared" si="4"/>
        <v>0</v>
      </c>
      <c r="E36" s="95"/>
      <c r="F36" s="146">
        <f t="shared" si="5"/>
        <v>0</v>
      </c>
      <c r="G36" s="73">
        <v>2</v>
      </c>
      <c r="H36" s="168">
        <f t="shared" si="6"/>
        <v>0.1111111111111111</v>
      </c>
      <c r="I36" s="73"/>
      <c r="J36" s="146">
        <f t="shared" si="7"/>
        <v>0</v>
      </c>
      <c r="K36" s="73"/>
      <c r="L36" s="146">
        <f t="shared" si="8"/>
        <v>0</v>
      </c>
      <c r="M36" s="73"/>
      <c r="N36" s="146">
        <f t="shared" si="9"/>
        <v>0</v>
      </c>
      <c r="O36" s="95"/>
      <c r="P36" s="146">
        <f t="shared" si="10"/>
        <v>0</v>
      </c>
      <c r="Q36" s="96"/>
      <c r="R36" s="146">
        <f t="shared" si="11"/>
        <v>0</v>
      </c>
      <c r="S36" s="95">
        <v>1</v>
      </c>
      <c r="T36" s="146">
        <f t="shared" si="12"/>
        <v>0.05555555555555555</v>
      </c>
      <c r="U36" s="96"/>
      <c r="V36" s="146">
        <f t="shared" si="13"/>
        <v>0</v>
      </c>
      <c r="W36" s="73"/>
      <c r="X36" s="146">
        <f t="shared" si="14"/>
        <v>0</v>
      </c>
      <c r="Y36" s="73"/>
      <c r="Z36" s="146">
        <f t="shared" si="15"/>
        <v>0</v>
      </c>
      <c r="AA36" s="73"/>
      <c r="AB36" s="146">
        <f t="shared" si="16"/>
        <v>0</v>
      </c>
      <c r="AC36" s="73">
        <v>1</v>
      </c>
      <c r="AD36" s="146">
        <f t="shared" si="17"/>
        <v>0.05555555555555555</v>
      </c>
      <c r="AE36" s="73"/>
      <c r="AF36" s="146">
        <f t="shared" si="18"/>
        <v>0</v>
      </c>
      <c r="AG36" s="73">
        <v>12</v>
      </c>
      <c r="AH36" s="146">
        <f t="shared" si="19"/>
        <v>0.6666666666666666</v>
      </c>
      <c r="AI36" s="96">
        <v>1</v>
      </c>
      <c r="AJ36" s="146">
        <f t="shared" si="20"/>
        <v>0.05555555555555555</v>
      </c>
      <c r="AK36" s="96">
        <v>1</v>
      </c>
      <c r="AL36" s="146">
        <f t="shared" si="21"/>
        <v>0.05555555555555555</v>
      </c>
      <c r="AM36" s="96"/>
      <c r="AN36" s="146">
        <f t="shared" si="22"/>
        <v>0</v>
      </c>
      <c r="AO36" s="96"/>
      <c r="AP36" s="146">
        <f t="shared" si="23"/>
        <v>0</v>
      </c>
      <c r="AQ36" s="96"/>
      <c r="AR36" s="146">
        <f t="shared" si="24"/>
        <v>0</v>
      </c>
      <c r="AS36" s="73"/>
      <c r="AT36" s="146">
        <f t="shared" si="25"/>
        <v>0</v>
      </c>
      <c r="AU36" s="73"/>
      <c r="AV36" s="146">
        <f t="shared" si="26"/>
        <v>0</v>
      </c>
      <c r="AW36" s="96"/>
      <c r="AX36" s="146">
        <f t="shared" si="27"/>
        <v>0</v>
      </c>
      <c r="AY36" s="77">
        <f t="shared" si="28"/>
        <v>18</v>
      </c>
    </row>
    <row r="37" spans="2:51" ht="12.75">
      <c r="B37" s="102" t="s">
        <v>197</v>
      </c>
      <c r="C37" s="73">
        <v>2</v>
      </c>
      <c r="D37" s="146">
        <f t="shared" si="4"/>
        <v>0.07692307692307693</v>
      </c>
      <c r="E37" s="73">
        <v>2</v>
      </c>
      <c r="F37" s="146">
        <f t="shared" si="5"/>
        <v>0.07692307692307693</v>
      </c>
      <c r="G37" s="73">
        <v>1</v>
      </c>
      <c r="H37" s="168">
        <f t="shared" si="6"/>
        <v>0.038461538461538464</v>
      </c>
      <c r="I37" s="73"/>
      <c r="J37" s="146">
        <f t="shared" si="7"/>
        <v>0</v>
      </c>
      <c r="K37" s="73">
        <v>1</v>
      </c>
      <c r="L37" s="146">
        <f t="shared" si="8"/>
        <v>0.038461538461538464</v>
      </c>
      <c r="M37" s="73">
        <v>4</v>
      </c>
      <c r="N37" s="146">
        <f t="shared" si="9"/>
        <v>0.15384615384615385</v>
      </c>
      <c r="O37" s="95"/>
      <c r="P37" s="146">
        <f t="shared" si="10"/>
        <v>0</v>
      </c>
      <c r="Q37" s="96"/>
      <c r="R37" s="146">
        <f t="shared" si="11"/>
        <v>0</v>
      </c>
      <c r="S37" s="73">
        <v>1</v>
      </c>
      <c r="T37" s="146">
        <f t="shared" si="12"/>
        <v>0.038461538461538464</v>
      </c>
      <c r="U37" s="96">
        <v>3</v>
      </c>
      <c r="V37" s="146">
        <f t="shared" si="13"/>
        <v>0.11538461538461539</v>
      </c>
      <c r="W37" s="73"/>
      <c r="X37" s="146">
        <f t="shared" si="14"/>
        <v>0</v>
      </c>
      <c r="Y37" s="73"/>
      <c r="Z37" s="146">
        <f t="shared" si="15"/>
        <v>0</v>
      </c>
      <c r="AA37" s="73"/>
      <c r="AB37" s="146">
        <f t="shared" si="16"/>
        <v>0</v>
      </c>
      <c r="AC37" s="73">
        <v>3</v>
      </c>
      <c r="AD37" s="146">
        <f t="shared" si="17"/>
        <v>0.11538461538461539</v>
      </c>
      <c r="AE37" s="73"/>
      <c r="AF37" s="146">
        <f t="shared" si="18"/>
        <v>0</v>
      </c>
      <c r="AG37" s="73">
        <v>4</v>
      </c>
      <c r="AH37" s="146">
        <f t="shared" si="19"/>
        <v>0.15384615384615385</v>
      </c>
      <c r="AI37" s="96">
        <v>5</v>
      </c>
      <c r="AJ37" s="146">
        <f t="shared" si="20"/>
        <v>0.19230769230769232</v>
      </c>
      <c r="AK37" s="96"/>
      <c r="AL37" s="146">
        <f t="shared" si="21"/>
        <v>0</v>
      </c>
      <c r="AM37" s="96"/>
      <c r="AN37" s="146">
        <f t="shared" si="22"/>
        <v>0</v>
      </c>
      <c r="AO37" s="96"/>
      <c r="AP37" s="146">
        <f t="shared" si="23"/>
        <v>0</v>
      </c>
      <c r="AQ37" s="96"/>
      <c r="AR37" s="146">
        <f t="shared" si="24"/>
        <v>0</v>
      </c>
      <c r="AS37" s="73"/>
      <c r="AT37" s="146">
        <f t="shared" si="25"/>
        <v>0</v>
      </c>
      <c r="AU37" s="73"/>
      <c r="AV37" s="146">
        <f t="shared" si="26"/>
        <v>0</v>
      </c>
      <c r="AW37" s="96"/>
      <c r="AX37" s="146">
        <f t="shared" si="27"/>
        <v>0</v>
      </c>
      <c r="AY37" s="77">
        <f t="shared" si="28"/>
        <v>26</v>
      </c>
    </row>
    <row r="38" spans="2:51" ht="12.75">
      <c r="B38" s="102" t="s">
        <v>200</v>
      </c>
      <c r="C38" s="73">
        <v>1</v>
      </c>
      <c r="D38" s="146">
        <f t="shared" si="4"/>
        <v>0.04</v>
      </c>
      <c r="E38" s="73"/>
      <c r="F38" s="146">
        <f t="shared" si="5"/>
        <v>0</v>
      </c>
      <c r="G38" s="73">
        <v>3</v>
      </c>
      <c r="H38" s="168">
        <f t="shared" si="6"/>
        <v>0.12</v>
      </c>
      <c r="I38" s="73"/>
      <c r="J38" s="146">
        <f t="shared" si="7"/>
        <v>0</v>
      </c>
      <c r="K38" s="73"/>
      <c r="L38" s="146">
        <f t="shared" si="8"/>
        <v>0</v>
      </c>
      <c r="M38" s="73"/>
      <c r="N38" s="146">
        <f t="shared" si="9"/>
        <v>0</v>
      </c>
      <c r="O38" s="95"/>
      <c r="P38" s="146">
        <f t="shared" si="10"/>
        <v>0</v>
      </c>
      <c r="Q38" s="96"/>
      <c r="R38" s="146">
        <f t="shared" si="11"/>
        <v>0</v>
      </c>
      <c r="S38" s="95"/>
      <c r="T38" s="146">
        <f t="shared" si="12"/>
        <v>0</v>
      </c>
      <c r="U38" s="96">
        <v>1</v>
      </c>
      <c r="V38" s="146">
        <f t="shared" si="13"/>
        <v>0.04</v>
      </c>
      <c r="W38" s="73"/>
      <c r="X38" s="146">
        <f t="shared" si="14"/>
        <v>0</v>
      </c>
      <c r="Y38" s="73"/>
      <c r="Z38" s="146">
        <f t="shared" si="15"/>
        <v>0</v>
      </c>
      <c r="AA38" s="73">
        <v>2</v>
      </c>
      <c r="AB38" s="146">
        <f t="shared" si="16"/>
        <v>0.08</v>
      </c>
      <c r="AC38" s="73"/>
      <c r="AD38" s="146">
        <f t="shared" si="17"/>
        <v>0</v>
      </c>
      <c r="AE38" s="73"/>
      <c r="AF38" s="146">
        <f t="shared" si="18"/>
        <v>0</v>
      </c>
      <c r="AG38" s="73">
        <v>13</v>
      </c>
      <c r="AH38" s="146">
        <f t="shared" si="19"/>
        <v>0.52</v>
      </c>
      <c r="AI38" s="96">
        <v>3</v>
      </c>
      <c r="AJ38" s="146">
        <f t="shared" si="20"/>
        <v>0.12</v>
      </c>
      <c r="AK38" s="96">
        <v>1</v>
      </c>
      <c r="AL38" s="146">
        <f t="shared" si="21"/>
        <v>0.04</v>
      </c>
      <c r="AM38" s="96"/>
      <c r="AN38" s="146">
        <f t="shared" si="22"/>
        <v>0</v>
      </c>
      <c r="AO38" s="96"/>
      <c r="AP38" s="146">
        <f t="shared" si="23"/>
        <v>0</v>
      </c>
      <c r="AQ38" s="96"/>
      <c r="AR38" s="146">
        <f t="shared" si="24"/>
        <v>0</v>
      </c>
      <c r="AS38" s="73"/>
      <c r="AT38" s="146">
        <f t="shared" si="25"/>
        <v>0</v>
      </c>
      <c r="AU38" s="73">
        <v>1</v>
      </c>
      <c r="AV38" s="146">
        <f t="shared" si="26"/>
        <v>0.04</v>
      </c>
      <c r="AW38" s="96"/>
      <c r="AX38" s="146">
        <f t="shared" si="27"/>
        <v>0</v>
      </c>
      <c r="AY38" s="77">
        <f t="shared" si="28"/>
        <v>25</v>
      </c>
    </row>
    <row r="39" spans="2:51" ht="13.5" thickBot="1">
      <c r="B39" s="102" t="s">
        <v>210</v>
      </c>
      <c r="C39" s="73">
        <v>2</v>
      </c>
      <c r="D39" s="146">
        <f t="shared" si="4"/>
        <v>0.1</v>
      </c>
      <c r="E39" s="73"/>
      <c r="F39" s="146">
        <f t="shared" si="5"/>
        <v>0</v>
      </c>
      <c r="G39" s="73"/>
      <c r="H39" s="168">
        <f t="shared" si="6"/>
        <v>0</v>
      </c>
      <c r="I39" s="73">
        <v>2</v>
      </c>
      <c r="J39" s="146">
        <f t="shared" si="7"/>
        <v>0.1</v>
      </c>
      <c r="K39" s="73"/>
      <c r="L39" s="146">
        <f t="shared" si="8"/>
        <v>0</v>
      </c>
      <c r="M39" s="73"/>
      <c r="N39" s="146">
        <f t="shared" si="9"/>
        <v>0</v>
      </c>
      <c r="O39" s="95"/>
      <c r="P39" s="146">
        <f t="shared" si="10"/>
        <v>0</v>
      </c>
      <c r="Q39" s="96"/>
      <c r="R39" s="146">
        <f t="shared" si="11"/>
        <v>0</v>
      </c>
      <c r="S39" s="95"/>
      <c r="T39" s="146">
        <f t="shared" si="12"/>
        <v>0</v>
      </c>
      <c r="U39" s="96">
        <v>3</v>
      </c>
      <c r="V39" s="146">
        <f t="shared" si="13"/>
        <v>0.15</v>
      </c>
      <c r="W39" s="73">
        <v>1</v>
      </c>
      <c r="X39" s="146">
        <f t="shared" si="14"/>
        <v>0.05</v>
      </c>
      <c r="Y39" s="73">
        <v>1</v>
      </c>
      <c r="Z39" s="146">
        <f t="shared" si="15"/>
        <v>0.05</v>
      </c>
      <c r="AA39" s="73"/>
      <c r="AB39" s="146">
        <f t="shared" si="16"/>
        <v>0</v>
      </c>
      <c r="AC39" s="73">
        <v>1</v>
      </c>
      <c r="AD39" s="146">
        <f t="shared" si="17"/>
        <v>0.05</v>
      </c>
      <c r="AE39" s="73"/>
      <c r="AF39" s="146">
        <f t="shared" si="18"/>
        <v>0</v>
      </c>
      <c r="AG39" s="73">
        <v>8</v>
      </c>
      <c r="AH39" s="146">
        <f t="shared" si="19"/>
        <v>0.4</v>
      </c>
      <c r="AI39" s="96"/>
      <c r="AJ39" s="146">
        <f t="shared" si="20"/>
        <v>0</v>
      </c>
      <c r="AK39" s="96">
        <v>1</v>
      </c>
      <c r="AL39" s="146">
        <f t="shared" si="21"/>
        <v>0.05</v>
      </c>
      <c r="AM39" s="96">
        <v>1</v>
      </c>
      <c r="AN39" s="146">
        <f t="shared" si="22"/>
        <v>0.05</v>
      </c>
      <c r="AO39" s="96"/>
      <c r="AP39" s="146">
        <f t="shared" si="23"/>
        <v>0</v>
      </c>
      <c r="AQ39" s="96"/>
      <c r="AR39" s="146">
        <f t="shared" si="24"/>
        <v>0</v>
      </c>
      <c r="AS39" s="73"/>
      <c r="AT39" s="146">
        <f t="shared" si="25"/>
        <v>0</v>
      </c>
      <c r="AU39" s="73"/>
      <c r="AV39" s="146">
        <f t="shared" si="26"/>
        <v>0</v>
      </c>
      <c r="AW39" s="96"/>
      <c r="AX39" s="146">
        <f t="shared" si="27"/>
        <v>0</v>
      </c>
      <c r="AY39" s="77">
        <f t="shared" si="28"/>
        <v>20</v>
      </c>
    </row>
    <row r="40" spans="2:73" ht="13.5" thickBot="1">
      <c r="B40" s="80" t="s">
        <v>165</v>
      </c>
      <c r="C40" s="77">
        <f>SUM(C29:C39)</f>
        <v>31</v>
      </c>
      <c r="D40" s="182">
        <f t="shared" si="4"/>
        <v>0.07142857142857142</v>
      </c>
      <c r="E40" s="77">
        <f>SUM(E29:E39)</f>
        <v>10</v>
      </c>
      <c r="F40" s="182">
        <f t="shared" si="5"/>
        <v>0.02304147465437788</v>
      </c>
      <c r="G40" s="77">
        <f>SUM(G29:G39)</f>
        <v>25</v>
      </c>
      <c r="H40" s="182">
        <f t="shared" si="6"/>
        <v>0.0576036866359447</v>
      </c>
      <c r="I40" s="77">
        <f>SUM(I29:I39)</f>
        <v>8</v>
      </c>
      <c r="J40" s="182">
        <f t="shared" si="7"/>
        <v>0.018433179723502304</v>
      </c>
      <c r="K40" s="77">
        <f>SUM(K29:K39)</f>
        <v>10</v>
      </c>
      <c r="L40" s="182">
        <f t="shared" si="8"/>
        <v>0.02304147465437788</v>
      </c>
      <c r="M40" s="77">
        <f>SUM(M29:M39)</f>
        <v>10</v>
      </c>
      <c r="N40" s="182">
        <f t="shared" si="9"/>
        <v>0.02304147465437788</v>
      </c>
      <c r="O40" s="77">
        <f>SUM(O29:O39)</f>
        <v>2</v>
      </c>
      <c r="P40" s="182">
        <f t="shared" si="10"/>
        <v>0.004608294930875576</v>
      </c>
      <c r="Q40" s="77">
        <f>SUM(Q29:Q39)</f>
        <v>1</v>
      </c>
      <c r="R40" s="182">
        <f t="shared" si="11"/>
        <v>0.002304147465437788</v>
      </c>
      <c r="S40" s="77">
        <f>SUM(S29:S39)</f>
        <v>5</v>
      </c>
      <c r="T40" s="182">
        <f t="shared" si="12"/>
        <v>0.01152073732718894</v>
      </c>
      <c r="U40" s="77">
        <f>SUM(U29:U39)</f>
        <v>44</v>
      </c>
      <c r="V40" s="182">
        <f t="shared" si="13"/>
        <v>0.10138248847926268</v>
      </c>
      <c r="W40" s="77">
        <f>SUM(W29:W39)</f>
        <v>3</v>
      </c>
      <c r="X40" s="182">
        <f t="shared" si="14"/>
        <v>0.0069124423963133645</v>
      </c>
      <c r="Y40" s="77">
        <f>SUM(Y29:Y39)</f>
        <v>2</v>
      </c>
      <c r="Z40" s="182">
        <f t="shared" si="15"/>
        <v>0.004608294930875576</v>
      </c>
      <c r="AA40" s="77">
        <f>SUM(AA29:AA39)</f>
        <v>4</v>
      </c>
      <c r="AB40" s="182">
        <f t="shared" si="16"/>
        <v>0.009216589861751152</v>
      </c>
      <c r="AC40" s="77">
        <f>SUM(AC29:AC39)</f>
        <v>9</v>
      </c>
      <c r="AD40" s="182">
        <f t="shared" si="17"/>
        <v>0.020737327188940093</v>
      </c>
      <c r="AE40" s="77">
        <f>SUM(AE29:AE39)</f>
        <v>9</v>
      </c>
      <c r="AF40" s="182">
        <f t="shared" si="18"/>
        <v>0.020737327188940093</v>
      </c>
      <c r="AG40" s="77">
        <f>SUM(AG29:AG39)</f>
        <v>173</v>
      </c>
      <c r="AH40" s="182">
        <f t="shared" si="19"/>
        <v>0.3986175115207373</v>
      </c>
      <c r="AI40" s="77">
        <f>SUM(AI29:AI39)</f>
        <v>59</v>
      </c>
      <c r="AJ40" s="182">
        <f t="shared" si="20"/>
        <v>0.1359447004608295</v>
      </c>
      <c r="AK40" s="77">
        <f>SUM(AK29:AK39)</f>
        <v>17</v>
      </c>
      <c r="AL40" s="182">
        <f t="shared" si="21"/>
        <v>0.03917050691244239</v>
      </c>
      <c r="AM40" s="77">
        <f>SUM(AM29:AM39)</f>
        <v>2</v>
      </c>
      <c r="AN40" s="182">
        <f t="shared" si="22"/>
        <v>0.004608294930875576</v>
      </c>
      <c r="AO40" s="77">
        <f>SUM(AO29:AO39)</f>
        <v>2</v>
      </c>
      <c r="AP40" s="182">
        <f t="shared" si="23"/>
        <v>0.004608294930875576</v>
      </c>
      <c r="AQ40" s="77">
        <f>SUM(AQ29:AQ39)</f>
        <v>1</v>
      </c>
      <c r="AR40" s="182">
        <f t="shared" si="24"/>
        <v>0.002304147465437788</v>
      </c>
      <c r="AS40" s="77">
        <f>SUM(AS29:AS39)</f>
        <v>3</v>
      </c>
      <c r="AT40" s="146">
        <f t="shared" si="25"/>
        <v>0.0069124423963133645</v>
      </c>
      <c r="AU40" s="77">
        <f>SUM(AU29:AU39)</f>
        <v>3</v>
      </c>
      <c r="AV40" s="146">
        <f t="shared" si="26"/>
        <v>0.0069124423963133645</v>
      </c>
      <c r="AW40" s="77">
        <f>SUM(AW29:AW39)</f>
        <v>1</v>
      </c>
      <c r="AX40" s="146">
        <f t="shared" si="27"/>
        <v>0.002304147465437788</v>
      </c>
      <c r="AY40" s="77">
        <f t="shared" si="28"/>
        <v>434</v>
      </c>
      <c r="AZ40" s="56"/>
      <c r="BA40" s="54"/>
      <c r="BB40" s="56"/>
      <c r="BC40" s="50"/>
      <c r="BD40" s="56"/>
      <c r="BE40" s="54"/>
      <c r="BF40" s="56"/>
      <c r="BG40" s="54"/>
      <c r="BH40" s="56"/>
      <c r="BI40" s="54"/>
      <c r="BJ40" s="54"/>
      <c r="BK40" s="56"/>
      <c r="BL40" s="54"/>
      <c r="BM40" s="56"/>
      <c r="BN40" s="54"/>
      <c r="BO40" s="56"/>
      <c r="BP40" s="54"/>
      <c r="BQ40" s="56"/>
      <c r="BR40" s="56"/>
      <c r="BS40" s="56"/>
      <c r="BT40" s="56"/>
      <c r="BU40" s="54"/>
    </row>
    <row r="41" spans="2:52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8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33"/>
      <c r="AT41" s="16"/>
      <c r="AU41" s="33"/>
      <c r="AV41" s="16"/>
      <c r="AW41" s="16"/>
      <c r="AX41" s="16"/>
      <c r="AY41" s="16"/>
      <c r="AZ41" s="16"/>
    </row>
    <row r="42" ht="12.75">
      <c r="B42" s="6" t="s">
        <v>5</v>
      </c>
    </row>
    <row r="43" ht="12.75">
      <c r="B43" t="s">
        <v>244</v>
      </c>
    </row>
    <row r="44" ht="12.75">
      <c r="B44" s="7" t="s">
        <v>9</v>
      </c>
    </row>
    <row r="45" ht="12.75">
      <c r="B45" s="7" t="s">
        <v>58</v>
      </c>
    </row>
    <row r="46" ht="12.75">
      <c r="B46" t="s">
        <v>74</v>
      </c>
    </row>
    <row r="47" ht="12.75">
      <c r="B47" s="7"/>
    </row>
    <row r="48" ht="20.25">
      <c r="B48" s="5" t="s">
        <v>1</v>
      </c>
    </row>
  </sheetData>
  <sheetProtection/>
  <mergeCells count="33">
    <mergeCell ref="B2:I2"/>
    <mergeCell ref="Y27:Z27"/>
    <mergeCell ref="AA27:AB27"/>
    <mergeCell ref="AC27:AD27"/>
    <mergeCell ref="AE27:AF27"/>
    <mergeCell ref="AG27:AH27"/>
    <mergeCell ref="W27:X27"/>
    <mergeCell ref="B27:B28"/>
    <mergeCell ref="C27:D27"/>
    <mergeCell ref="B25:L25"/>
    <mergeCell ref="AY27:AY28"/>
    <mergeCell ref="AQ27:AR27"/>
    <mergeCell ref="AO27:AP27"/>
    <mergeCell ref="AM27:AN27"/>
    <mergeCell ref="AK27:AL27"/>
    <mergeCell ref="M27:N27"/>
    <mergeCell ref="O27:P27"/>
    <mergeCell ref="Q27:R27"/>
    <mergeCell ref="S27:T27"/>
    <mergeCell ref="U27:V27"/>
    <mergeCell ref="B4:B5"/>
    <mergeCell ref="I4:I5"/>
    <mergeCell ref="C4:D4"/>
    <mergeCell ref="E4:F4"/>
    <mergeCell ref="G4:H4"/>
    <mergeCell ref="AS27:AT27"/>
    <mergeCell ref="AU27:AV27"/>
    <mergeCell ref="AW27:AX27"/>
    <mergeCell ref="E27:F27"/>
    <mergeCell ref="G27:H27"/>
    <mergeCell ref="I27:J27"/>
    <mergeCell ref="K27:L27"/>
    <mergeCell ref="AI27:AJ27"/>
  </mergeCells>
  <hyperlinks>
    <hyperlink ref="B48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Shazia.Siddiqui;Liz Fowles</dc:creator>
  <cp:keywords/>
  <dc:description/>
  <cp:lastModifiedBy>Simon.Barker</cp:lastModifiedBy>
  <cp:lastPrinted>2009-03-13T10:37:53Z</cp:lastPrinted>
  <dcterms:created xsi:type="dcterms:W3CDTF">2008-12-22T17:42:10Z</dcterms:created>
  <dcterms:modified xsi:type="dcterms:W3CDTF">2018-05-24T12:10:26Z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