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510" windowWidth="20730" windowHeight="5340" tabRatio="553" firstSheet="1" activeTab="2"/>
  </bookViews>
  <sheets>
    <sheet name="Contents" sheetId="1" r:id="rId1"/>
    <sheet name="1 SIP gender" sheetId="2" r:id="rId2"/>
    <sheet name="2 SIP ethnicity" sheetId="3" r:id="rId3"/>
    <sheet name="3 SIP disability" sheetId="4" r:id="rId4"/>
    <sheet name="4 SIP Sexual Orientation" sheetId="5" r:id="rId5"/>
    <sheet name="5 SIP Religion" sheetId="6" r:id="rId6"/>
    <sheet name="6 SIP Age" sheetId="7" r:id="rId7"/>
    <sheet name="7 Leavers gender" sheetId="8" r:id="rId8"/>
    <sheet name="8 Leavers ethnicity" sheetId="9" r:id="rId9"/>
    <sheet name="9 Leavers disability" sheetId="10" r:id="rId10"/>
    <sheet name="10 Leavers Sexual Orientation" sheetId="11" r:id="rId11"/>
    <sheet name="11 Leavers Religion" sheetId="12" r:id="rId12"/>
    <sheet name="12 Leavers Age" sheetId="13" r:id="rId13"/>
    <sheet name="13 Training Gender" sheetId="14" r:id="rId14"/>
    <sheet name="14 Training Ethnicity" sheetId="15" r:id="rId15"/>
    <sheet name="15 Training Disability" sheetId="16" r:id="rId16"/>
    <sheet name="16 Training Sexual Orientation" sheetId="17" r:id="rId17"/>
    <sheet name="17 Training Religion" sheetId="18" r:id="rId18"/>
    <sheet name="18 Training Age" sheetId="19" r:id="rId19"/>
    <sheet name="19 Disciplinary Gender" sheetId="20" r:id="rId20"/>
    <sheet name="20 Disciplinary Ethnicity" sheetId="21" r:id="rId21"/>
    <sheet name="21  Disciplinary Disability" sheetId="22" r:id="rId22"/>
    <sheet name="22  Disciplinary Sexual Orient" sheetId="23" r:id="rId23"/>
    <sheet name="23  Disciplinary Religion" sheetId="24" r:id="rId24"/>
    <sheet name="24  Disciplinary Age" sheetId="25" r:id="rId25"/>
    <sheet name="25 Grievance Gender" sheetId="26" r:id="rId26"/>
    <sheet name="26  Grievance Ethnicity" sheetId="27" r:id="rId27"/>
    <sheet name="27  Grievance Disability" sheetId="28" r:id="rId28"/>
    <sheet name="28  Grievance Sexual Orientatio" sheetId="29" r:id="rId29"/>
    <sheet name="29  Grievance Religion" sheetId="30" r:id="rId30"/>
    <sheet name="30  Grievance Age" sheetId="31" r:id="rId31"/>
    <sheet name="31 Internal Applicants-Gender" sheetId="32" r:id="rId32"/>
    <sheet name="32 Internal App.- Ethnicity" sheetId="33" r:id="rId33"/>
    <sheet name="33 Internal App. - Disability" sheetId="34" r:id="rId34"/>
    <sheet name="34 Internal App. - Sexual Orien" sheetId="35" r:id="rId35"/>
    <sheet name="35 Internal App. - Religion" sheetId="36" r:id="rId36"/>
    <sheet name="36 Internal App. - Age" sheetId="37" r:id="rId37"/>
    <sheet name="37 External Applicants -Gender" sheetId="38" r:id="rId38"/>
    <sheet name="38 External App. - Ethnicity" sheetId="39" r:id="rId39"/>
    <sheet name="39 External App. - Disability" sheetId="40" r:id="rId40"/>
    <sheet name="40 External App. - Sexual Orien" sheetId="41" r:id="rId41"/>
    <sheet name="41 External App. - Religion" sheetId="42" r:id="rId42"/>
    <sheet name="42 External App. - Age" sheetId="43" r:id="rId43"/>
    <sheet name="43 InternalAppoints - Gender" sheetId="44" r:id="rId44"/>
    <sheet name="44 InternalAppoints - Ethnicity" sheetId="45" r:id="rId45"/>
    <sheet name="45 InternaAppoints - Disability" sheetId="46" r:id="rId46"/>
    <sheet name="46 InternaAppoints-SexualOrient" sheetId="47" r:id="rId47"/>
    <sheet name="47 Appointments - Religion" sheetId="48" r:id="rId48"/>
    <sheet name="48 InternalAppoints - Age" sheetId="49" r:id="rId49"/>
    <sheet name="49 ExternalAppoints - Gender" sheetId="50" r:id="rId50"/>
    <sheet name="50 ExternalAppoints - Ethnicity" sheetId="51" r:id="rId51"/>
    <sheet name="51 ExternaAppoints - Disability" sheetId="52" r:id="rId52"/>
    <sheet name="52 ExternaAppoints-SexualOrient" sheetId="53" r:id="rId53"/>
    <sheet name="53 ExternalAppoints - Religion" sheetId="54" r:id="rId54"/>
    <sheet name="54 ExternalAppoints - Age" sheetId="55" r:id="rId55"/>
    <sheet name="55 Bar-Sol- Gender" sheetId="56" r:id="rId56"/>
    <sheet name="56 Bar-Sol-Ethnicity" sheetId="57" r:id="rId57"/>
    <sheet name="57 Bar-Sol-Disibility" sheetId="58" r:id="rId58"/>
    <sheet name="58 Bar-Sol-Sexual Orientation" sheetId="59" r:id="rId59"/>
    <sheet name="59 Bar-Sol-Religion" sheetId="60" r:id="rId60"/>
    <sheet name="60 Bar-Sol-Age" sheetId="61" r:id="rId61"/>
  </sheets>
  <definedNames>
    <definedName name="_xlnm._FilterDatabase" localSheetId="37" hidden="1">'37 External Applicants -Gender'!$B$5:$I$17</definedName>
  </definedNames>
  <calcPr fullCalcOnLoad="1"/>
</workbook>
</file>

<file path=xl/sharedStrings.xml><?xml version="1.0" encoding="utf-8"?>
<sst xmlns="http://schemas.openxmlformats.org/spreadsheetml/2006/main" count="2389" uniqueCount="306">
  <si>
    <t xml:space="preserve">Workforce Diversity Data </t>
  </si>
  <si>
    <t>Contents</t>
  </si>
  <si>
    <t>Number</t>
  </si>
  <si>
    <t>%</t>
  </si>
  <si>
    <t>Grand Total</t>
  </si>
  <si>
    <t>Notes:</t>
  </si>
  <si>
    <t>BME</t>
  </si>
  <si>
    <t>White</t>
  </si>
  <si>
    <t>Disabled</t>
  </si>
  <si>
    <t>* Turnover data includes ALL leavers from the organisation including end of FTC's &amp; Retirements</t>
  </si>
  <si>
    <t>No information</t>
  </si>
  <si>
    <t>*List does not include G1 grades.</t>
  </si>
  <si>
    <t>Staff in post by gender in the CPS by payband</t>
  </si>
  <si>
    <t>Staff in post by ethnicity in the CPS by payband</t>
  </si>
  <si>
    <t>Staff in post by disability  in the CPS by payband</t>
  </si>
  <si>
    <t>Staff ceasing employment with the CPS by gender</t>
  </si>
  <si>
    <t>Staff ceasing employment with the CPS by ethnicity</t>
  </si>
  <si>
    <t>Staff ceasing employment with the CPS by disability</t>
  </si>
  <si>
    <t>Staff who received training by gender in the CPS by payband</t>
  </si>
  <si>
    <t>Staff who received training by ethnicity in the CPS by payband</t>
  </si>
  <si>
    <t>Staff subject to disciplinary procedures by gender in the CPS</t>
  </si>
  <si>
    <t>Staff subject to disciplinary procedures by ethnicity in the CPS</t>
  </si>
  <si>
    <t>Staff subject to disciplinary procedures by disability in the CPS</t>
  </si>
  <si>
    <t>Staff involved in grievance procedures by gender in the CPS</t>
  </si>
  <si>
    <t>Staff involved in grievance procedures by ethnicity in the CPS</t>
  </si>
  <si>
    <t>Staff involved in grievance procedures by disability in the CPS</t>
  </si>
  <si>
    <t>Non-Disabled</t>
  </si>
  <si>
    <t>Grade</t>
  </si>
  <si>
    <t>Status Undeclared</t>
  </si>
  <si>
    <t>Staff who received training by disability in the CPS by payband</t>
  </si>
  <si>
    <t>Men</t>
  </si>
  <si>
    <t>Women</t>
  </si>
  <si>
    <t>Staff in post by Religion in the CPS by payband</t>
  </si>
  <si>
    <t>Staff in post by Age Bands in the CPS by payband</t>
  </si>
  <si>
    <t>Staff who received training by religion in the CPS by payband</t>
  </si>
  <si>
    <t>Staff who received training by age band in the CPS by payband</t>
  </si>
  <si>
    <t>30-34</t>
  </si>
  <si>
    <t>35-39</t>
  </si>
  <si>
    <t>40-44</t>
  </si>
  <si>
    <t>45-49</t>
  </si>
  <si>
    <t>50-54</t>
  </si>
  <si>
    <t>55-59</t>
  </si>
  <si>
    <t>60-64</t>
  </si>
  <si>
    <t>* Current staff excludes all career break staff and is taken from the Trent database</t>
  </si>
  <si>
    <t>ALL CPS</t>
  </si>
  <si>
    <t>Gay Man</t>
  </si>
  <si>
    <t>Other</t>
  </si>
  <si>
    <t>No Reply</t>
  </si>
  <si>
    <t>Agnostic</t>
  </si>
  <si>
    <t>Atheist</t>
  </si>
  <si>
    <t>Bahai</t>
  </si>
  <si>
    <t>Buddhist</t>
  </si>
  <si>
    <t>Christian</t>
  </si>
  <si>
    <t>Hindu</t>
  </si>
  <si>
    <t>Jewish</t>
  </si>
  <si>
    <t>Muslim</t>
  </si>
  <si>
    <t>Pagan</t>
  </si>
  <si>
    <t>Sikh</t>
  </si>
  <si>
    <t>* Leavers excludes leavers who left in year but returned and were in post at end of the reporting period</t>
  </si>
  <si>
    <t>Internal Job applicants (promotion) for employment by disability in the CPS by payband</t>
  </si>
  <si>
    <t>Internal job applicants (promotion) for employment by ethnicity in the CPS by payband</t>
  </si>
  <si>
    <t>Internal job applicants (promotion) for employment by gender in the CPS by payband</t>
  </si>
  <si>
    <t>External job applicants for employment by gender in the CPS by payband</t>
  </si>
  <si>
    <t>External job applicants for employment by ethnicity in the CPS by payband</t>
  </si>
  <si>
    <t>External job applicants for employment by disability in the CPS by payband</t>
  </si>
  <si>
    <t>Hetrosexual Male</t>
  </si>
  <si>
    <t>Hetrosexual Female</t>
  </si>
  <si>
    <t>Bisexual Male</t>
  </si>
  <si>
    <t>Bisexual Female</t>
  </si>
  <si>
    <t>Gay Woman</t>
  </si>
  <si>
    <t>25-29</t>
  </si>
  <si>
    <t>65+</t>
  </si>
  <si>
    <t>* "Internal Applicants" is defined as completed applications received against internal campaigns (i.e. those advertised to CPS staff only).</t>
  </si>
  <si>
    <r>
      <t xml:space="preserve">* "External Applicants" is defined as completed applications received against </t>
    </r>
    <r>
      <rPr>
        <i/>
        <sz val="10"/>
        <rFont val="Arial"/>
        <family val="2"/>
      </rPr>
      <t xml:space="preserve">external </t>
    </r>
    <r>
      <rPr>
        <sz val="10"/>
        <rFont val="Arial"/>
        <family val="0"/>
      </rPr>
      <t xml:space="preserve">campaigns. These campaigns are open to both CPS employees and applicants outside the CPS - therefore no distinction is made in the data between internal and external applicants here. </t>
    </r>
  </si>
  <si>
    <t xml:space="preserve">* List does not include non salaried, fee paid, Non Executive Directors or G1 grades nor casual staff </t>
  </si>
  <si>
    <t>Staff ceasing employment with the CPS by Religion</t>
  </si>
  <si>
    <t>Staff ceasing employment with the CPS by Age Bands</t>
  </si>
  <si>
    <t>Staff subject to disciplinary procedures by religion in the CPS</t>
  </si>
  <si>
    <t>Staff subject to disciplinary procedures by age in the CPS</t>
  </si>
  <si>
    <t>Staff involved in grievance procedures by religion in the CPS</t>
  </si>
  <si>
    <t>Staff involved in grievance procedures by age in the CPS</t>
  </si>
  <si>
    <t>Internal job applicants (promotion) for employment by religion in the CPS by payband</t>
  </si>
  <si>
    <t>Internal Job applicants (promotion) for employment by age in the CPS by payband</t>
  </si>
  <si>
    <t>External job applicants for employment by religion in the CPS by payband</t>
  </si>
  <si>
    <t>External job applicants for employment by age in the CPS by payband</t>
  </si>
  <si>
    <t>Asian - Bangladeshi</t>
  </si>
  <si>
    <t>Asian - Indian</t>
  </si>
  <si>
    <t>Asian - Pakistani</t>
  </si>
  <si>
    <t>Black - African</t>
  </si>
  <si>
    <t>Black - Caribbean</t>
  </si>
  <si>
    <t>Chinese</t>
  </si>
  <si>
    <t>Mixed Asian and White</t>
  </si>
  <si>
    <t>Mixed Black African and White</t>
  </si>
  <si>
    <t>Other Asian Background</t>
  </si>
  <si>
    <t>Mixed Black Caribbean and White</t>
  </si>
  <si>
    <t>Other Black Background</t>
  </si>
  <si>
    <t>Other Ethnic Background</t>
  </si>
  <si>
    <t>Other Mixed Ethnic Background</t>
  </si>
  <si>
    <t>White - British</t>
  </si>
  <si>
    <t>White - Irish</t>
  </si>
  <si>
    <t>Any Other White Background</t>
  </si>
  <si>
    <t>* Turnover data includes all leavers from the organisation including end of FTC's &amp; Retirements</t>
  </si>
  <si>
    <t>HC</t>
  </si>
  <si>
    <t>NOTE:</t>
  </si>
  <si>
    <t>Data may differ from other published figures due to different specifications</t>
  </si>
  <si>
    <t>* Delegate days refers to number of people who have attended training in period i.e. 1 person attending 10 events is shown once.</t>
  </si>
  <si>
    <t>Prefer Not to Say</t>
  </si>
  <si>
    <t>Refusal</t>
  </si>
  <si>
    <t>i.e. agency/contractors</t>
  </si>
  <si>
    <t>16-24</t>
  </si>
  <si>
    <t>White - English</t>
  </si>
  <si>
    <t>Prefer not to Say</t>
  </si>
  <si>
    <t xml:space="preserve">* "External Applicants" is defined as completed applications received against external campaigns. These campaigns are open to both CPS employees and applicants outside the CPS - therefore no distinction is made in the data between internal and external applicants here. </t>
  </si>
  <si>
    <t>CP</t>
  </si>
  <si>
    <t>White - Welsh</t>
  </si>
  <si>
    <t>GRADE</t>
  </si>
  <si>
    <t>Barristers/Solicitors in post by Gender</t>
  </si>
  <si>
    <t>Barristers/Solicitors in post by Ethnicity</t>
  </si>
  <si>
    <t>Barristers/Solicitors in post by Sexual Orientation</t>
  </si>
  <si>
    <t>Barristers/Solicitors in post by Disibility</t>
  </si>
  <si>
    <t>Barristers/Solicitors in post by Religion</t>
  </si>
  <si>
    <t>Barristers/Solicitors in post by Age</t>
  </si>
  <si>
    <t>Female</t>
  </si>
  <si>
    <t>Male</t>
  </si>
  <si>
    <t>Not Stated</t>
  </si>
  <si>
    <t xml:space="preserve">i.e. agency/contractors </t>
  </si>
  <si>
    <t>*Generic training is now booked through CSL and no sensitive data is available</t>
  </si>
  <si>
    <t>*Delegate days refers to number of people who have attended training in period i.e. 1 person attending 10 events is shown once.</t>
  </si>
  <si>
    <t>White - Northern Irish</t>
  </si>
  <si>
    <t>Internal Job appointments by gender in the CPS by payband</t>
  </si>
  <si>
    <t>Internal Job appointments  by ethnicity in the CPS by payband</t>
  </si>
  <si>
    <t>Internal Job appointments by disability in the CPS by payband</t>
  </si>
  <si>
    <t>Internal Job appointments  by religion in the CPS by payband</t>
  </si>
  <si>
    <t>Internal Job appointments by age in the CPS by payband</t>
  </si>
  <si>
    <t>External Job appointments  by ethnicity in the CPS by payband</t>
  </si>
  <si>
    <t>External  Job appointments by gender in the CPS by payband</t>
  </si>
  <si>
    <t>External  Job appointments by disability in the CPS by payband</t>
  </si>
  <si>
    <t>External  Job appointments  by religion in the CPS by payband</t>
  </si>
  <si>
    <t>External  Job appointments by age in the CPS by payband</t>
  </si>
  <si>
    <t>Staff ceasing employment with the CPS by Sexual Orientation</t>
  </si>
  <si>
    <t>Staff in post by Sexual Orientation in the CPS by payband</t>
  </si>
  <si>
    <t>Staff who received training by sexual orientation in the CPS by payband</t>
  </si>
  <si>
    <t>Staff subject to disciplinary procedures by sexual orientation in the CPS</t>
  </si>
  <si>
    <t>Staff involved in grievance procedures by sexual orientation in the CPS</t>
  </si>
  <si>
    <t>Internal job applicants (promotion) for employment by sexual orientation in the CPS by payband</t>
  </si>
  <si>
    <t>External job applicants for employment by sexual orientation in the CPS by payband</t>
  </si>
  <si>
    <t>Internal Job appointments by sexual orientation in the CPS by payband</t>
  </si>
  <si>
    <t>External Job appointments by sexual orientation in the CPS by payband</t>
  </si>
  <si>
    <t>No religion or belief</t>
  </si>
  <si>
    <t>White - Gypsy or Irish Traveller</t>
  </si>
  <si>
    <t>White - Scottish</t>
  </si>
  <si>
    <t>Declared - Disabled</t>
  </si>
  <si>
    <t>Declared - Non Disabled</t>
  </si>
  <si>
    <t>Bisexual Man</t>
  </si>
  <si>
    <t>Bisexual Woman</t>
  </si>
  <si>
    <t>Gay Woman / Lesbian</t>
  </si>
  <si>
    <t>Heterosexual (Straight) Man</t>
  </si>
  <si>
    <t>Heterosexual (Straight) Woman</t>
  </si>
  <si>
    <t>Humanism</t>
  </si>
  <si>
    <t>Jain</t>
  </si>
  <si>
    <t>No Religion or Belief</t>
  </si>
  <si>
    <t xml:space="preserve">Grade </t>
  </si>
  <si>
    <t>Rastafarian</t>
  </si>
  <si>
    <t>Non-disabled</t>
  </si>
  <si>
    <t>Declared Disabled</t>
  </si>
  <si>
    <t>All CPS</t>
  </si>
  <si>
    <t>Prefer Not to Say/Declined to specify</t>
  </si>
  <si>
    <t>B1</t>
  </si>
  <si>
    <t>B2</t>
  </si>
  <si>
    <t>Specialist Prosecutor</t>
  </si>
  <si>
    <t>Total known</t>
  </si>
  <si>
    <t>Bisexual</t>
  </si>
  <si>
    <t xml:space="preserve">Heterosexual (Straight) </t>
  </si>
  <si>
    <t>65 +</t>
  </si>
  <si>
    <t>B3</t>
  </si>
  <si>
    <t>Total Known</t>
  </si>
  <si>
    <t>Heterosexual (Straight)</t>
  </si>
  <si>
    <t>Barrister or Solicitor</t>
  </si>
  <si>
    <t xml:space="preserve">Barrister  </t>
  </si>
  <si>
    <t>Solicitor</t>
  </si>
  <si>
    <t>White- Gypsy or Irish Traveller</t>
  </si>
  <si>
    <t>White- Northern Irish</t>
  </si>
  <si>
    <t>White- Scottish</t>
  </si>
  <si>
    <t>Barrister</t>
  </si>
  <si>
    <t xml:space="preserve"> Barrister/Solicitors in Post by Age 31st March 2017</t>
  </si>
  <si>
    <t>* Data taken from KPI at 31/03/2017</t>
  </si>
  <si>
    <t xml:space="preserve"> Barrister/Solicitors in Post by Religion 31st March 2017</t>
  </si>
  <si>
    <t xml:space="preserve"> Barrister/Solicitors in Post by Sexual Orientation 31st March 2017</t>
  </si>
  <si>
    <t>Barrister/Solicitors in Post by Ethnicity  31st March 2017</t>
  </si>
  <si>
    <t>Barrister/Solicitors in Post by Ethnicity 31st March 2017 - Full Breakdown</t>
  </si>
  <si>
    <t xml:space="preserve"> Barrister/Solicitors in Post by Gender 31st March 2017</t>
  </si>
  <si>
    <t>* Data taken from KPI at 31/03/2017 (leavers in year)</t>
  </si>
  <si>
    <t>Staff in post by Age 31st March 2017</t>
  </si>
  <si>
    <t>Staff in post by Religion 31st March 2017</t>
  </si>
  <si>
    <t>Staff in post by Sexual Orientation 31st March 2017</t>
  </si>
  <si>
    <t>Staff in post by Disability 31st March 2017</t>
  </si>
  <si>
    <t>Staff in post by Ethnicity  31st March 2017</t>
  </si>
  <si>
    <t>Staff in post by Ethnicity 31st March 2017 - Full Breakdown</t>
  </si>
  <si>
    <t>Staff in post by Gender 31st March 2017</t>
  </si>
  <si>
    <t>Period 2016 - 2017</t>
  </si>
  <si>
    <t>Internal Appointments from 01/04/2016 to 31/03/2017 by Religion</t>
  </si>
  <si>
    <t>Internal Appointments from 01/04/2016 to 31/03/2017 by Sexual Orentation</t>
  </si>
  <si>
    <t>Internal Appointments from 01/04/2016 to 31/03/2017 by Disability</t>
  </si>
  <si>
    <t>Internal Appointments from 01/04/2016 to 31/03/2017 by Ethnicity</t>
  </si>
  <si>
    <t xml:space="preserve">Internal Appointments from 01/04/2016 to 31/03/2017 by Gender </t>
  </si>
  <si>
    <t>External Applicants from 01/04/2016 to 31/03/2017 by Religion</t>
  </si>
  <si>
    <t>External Applicants from 01/04/2016 to 31/03/2017 by Sexual Orientation</t>
  </si>
  <si>
    <t>External Applicants from 01/04/2016 to 31/03/2017 by Disability</t>
  </si>
  <si>
    <t>External Applicants from 01/04/2016 to 31/03/2017 by Ethnicity</t>
  </si>
  <si>
    <t xml:space="preserve">External Applicants from 01/04/2016 to 31/03/2017 by Gender </t>
  </si>
  <si>
    <t>Internal Applicants from 01/04/2016 to 31/03/2017 by Age Bands</t>
  </si>
  <si>
    <t>Internal Applicants from 01/04/2016 to 31/03/2017 by Religion</t>
  </si>
  <si>
    <t>Internal Applicants from 01/04/2016 to 31/03/2017 by Sexual Orientation</t>
  </si>
  <si>
    <t>Internal Applicants from 01/04/2016 to 31/03/2017 by Disability</t>
  </si>
  <si>
    <t>Internal Applicants from 01/04/2016 to 31/03/2017 by Ethnicity</t>
  </si>
  <si>
    <t xml:space="preserve">Internal Applicants from 01/04/2016 to 31/03/2017 by Gender </t>
  </si>
  <si>
    <t>Grievance cases by age from 01/04/2016 to 31/03/2017</t>
  </si>
  <si>
    <t>Grievance – All grievances (standard and equality, formal and informal) that have been finalised (i.e. have an outcome) during the period 1 April 2016 to 31 March 2017</t>
  </si>
  <si>
    <t>Grievance cases by religion from 01/04/2016 to 31/03/2017</t>
  </si>
  <si>
    <t>Grievance cases by Sexual Orientation from 01/04/2016 to 31/03/2017</t>
  </si>
  <si>
    <t>Grievance cases by disability from 01/04/2016 to 31/03/2017</t>
  </si>
  <si>
    <t>Grievance cases by ethnicity from 01/04/2016 to 31/03/2017</t>
  </si>
  <si>
    <t>Grievance cases by gender from 01/04/2016 to 31/03/2017</t>
  </si>
  <si>
    <t>Disciplinary cases by age from 01/04/2016 to 31/03/2017</t>
  </si>
  <si>
    <t>* Discipline – Formal discipline cases that have been finalised (i.e. have an outcome) during the period 1 April 2016 to 31 March 2017</t>
  </si>
  <si>
    <t>Disciplinary cases by religion from 01/04/2016 to 31/03/2017</t>
  </si>
  <si>
    <t>Disciplinary cases by sexual Orientation from 01/04/2016 to 31/03/2017</t>
  </si>
  <si>
    <t>Disciplinary cases by disability from 01/04/2016 to 31/03/2017</t>
  </si>
  <si>
    <t>Disciplinary cases by ethnicity from 01/04/2016 to 31/03/2017</t>
  </si>
  <si>
    <t>Disciplinary cases by gender from 01/04/2016 to 31/03/2017</t>
  </si>
  <si>
    <t>Delegates for training by Sexual Orientation from 01/04/2016 to 31/03/2017</t>
  </si>
  <si>
    <t>Delegates for training by Disability from 01/04/2016 to 31/03/2017</t>
  </si>
  <si>
    <t>Delegates for training by Ethnicity from 01/04/2016 to 31/03/2017</t>
  </si>
  <si>
    <t>Delegates for training by Gender from 01/04/2016 to 31/03/2017</t>
  </si>
  <si>
    <t>Leavers by Age Bands from 1/04/2016 to 31/03/2017</t>
  </si>
  <si>
    <t>Leavers by Religion from 1/04/2016 to 31/03/2017</t>
  </si>
  <si>
    <t>Leavers by Sexual Orientation from 1/04/2016 to 31/03/2017</t>
  </si>
  <si>
    <t>Leavers by Disability from 1/04/2016 to 31/03/2017</t>
  </si>
  <si>
    <t>Leavers by Ethnicity from 1/04/2016 to 31/03/2017</t>
  </si>
  <si>
    <t>Leavers by Ethnicity from 1/04/2016 to 31/03/2017 - Full Breakdown</t>
  </si>
  <si>
    <t>Leavers by Gender from 1/04/2016 to 31/03/2017</t>
  </si>
  <si>
    <t>A1/AA</t>
  </si>
  <si>
    <t>A2/AO</t>
  </si>
  <si>
    <t>AP</t>
  </si>
  <si>
    <t>B1/EO</t>
  </si>
  <si>
    <t>B2/HEO</t>
  </si>
  <si>
    <t>B3/SEO</t>
  </si>
  <si>
    <t>CA</t>
  </si>
  <si>
    <t>CCP/SLM</t>
  </si>
  <si>
    <t>D</t>
  </si>
  <si>
    <t>E</t>
  </si>
  <si>
    <t>LM1</t>
  </si>
  <si>
    <t>LM2</t>
  </si>
  <si>
    <t>LT</t>
  </si>
  <si>
    <t>PA</t>
  </si>
  <si>
    <t>PBM</t>
  </si>
  <si>
    <t>PCA</t>
  </si>
  <si>
    <t>PO</t>
  </si>
  <si>
    <t>SCA</t>
  </si>
  <si>
    <t>SCP/SLA</t>
  </si>
  <si>
    <t>SCS</t>
  </si>
  <si>
    <t>SP</t>
  </si>
  <si>
    <t>A1/AA/A2/AO</t>
  </si>
  <si>
    <t>B2/HEO/AP</t>
  </si>
  <si>
    <t>B3/SEO/PBM</t>
  </si>
  <si>
    <t>D/LM1</t>
  </si>
  <si>
    <t>E/LM2/CCP/SLM/SCS</t>
  </si>
  <si>
    <t>SP/SCA</t>
  </si>
  <si>
    <t>* List has been amalgamated into grade groups so as to report on more than 10</t>
  </si>
  <si>
    <t>A1/A2/AA/AO</t>
  </si>
  <si>
    <t>Associate Prosecutor</t>
  </si>
  <si>
    <t>B1/B2/B3/EO/HEO/SEO/LT</t>
  </si>
  <si>
    <t>CA/SCA/G7/G6</t>
  </si>
  <si>
    <t>Crown Prosecutor/Paralegal Assistant</t>
  </si>
  <si>
    <t>D/E/PCA/CCP/SCS/SLM 1,2,3</t>
  </si>
  <si>
    <t>Senior Crown Prosecutor</t>
  </si>
  <si>
    <t>Delegates for training by Religion from 01/04/2016-31/03/2017</t>
  </si>
  <si>
    <t xml:space="preserve">Number </t>
  </si>
  <si>
    <t>Delegates for training by Age Bands from 01/04/2016-31/03/2017</t>
  </si>
  <si>
    <t>A2</t>
  </si>
  <si>
    <t>B2 &amp; B3</t>
  </si>
  <si>
    <t>CP &amp; SCP</t>
  </si>
  <si>
    <t>LM1 (inc DCP)</t>
  </si>
  <si>
    <t>LM2 (inc DCP) &amp; SCA</t>
  </si>
  <si>
    <r>
      <t xml:space="preserve">* The applications included are against those campaigns which </t>
    </r>
    <r>
      <rPr>
        <i/>
        <sz val="10"/>
        <rFont val="Arial"/>
        <family val="2"/>
      </rPr>
      <t xml:space="preserve">completed </t>
    </r>
    <r>
      <rPr>
        <sz val="10"/>
        <rFont val="Arial"/>
        <family val="0"/>
      </rPr>
      <t>during the period (01/04/2016 - 31/03/2017)</t>
    </r>
  </si>
  <si>
    <t>Non-disclosure</t>
  </si>
  <si>
    <t>Disability Status</t>
  </si>
  <si>
    <t>Non-Disclosure</t>
  </si>
  <si>
    <t>SCP</t>
  </si>
  <si>
    <t>Total Applicants</t>
  </si>
  <si>
    <t>External Applicants from 01/04/2015 to 31/03/2016 by Age Bands</t>
  </si>
  <si>
    <t>Prefer not to say</t>
  </si>
  <si>
    <t>E, LM2 &amp; SCA</t>
  </si>
  <si>
    <r>
      <t xml:space="preserve">* The appointments included are against those campaigns which </t>
    </r>
    <r>
      <rPr>
        <i/>
        <sz val="10"/>
        <rFont val="Arial"/>
        <family val="2"/>
      </rPr>
      <t xml:space="preserve">completed </t>
    </r>
    <r>
      <rPr>
        <sz val="10"/>
        <rFont val="Arial"/>
        <family val="0"/>
      </rPr>
      <t>during the period (01/04/2016 - 31/03/2017)</t>
    </r>
  </si>
  <si>
    <t>Internal Appointments from01/04/2016 to 31/03/2017 by Age Bands</t>
  </si>
  <si>
    <t xml:space="preserve">Appointments from 01/04/2016 to 31/03/2017 by Gender </t>
  </si>
  <si>
    <t>Appointments from 01/04/2016 to 31/03/2017 by Ethnicity</t>
  </si>
  <si>
    <t>Appointments from 01/04/2016 to 31/03/2017 by Disability</t>
  </si>
  <si>
    <t>Appointments from 01/04/2016 to 31/03/2017 by Sexual Orentation</t>
  </si>
  <si>
    <t>Appointments from 01/04/2016 to 31/03/2017 by Religion</t>
  </si>
  <si>
    <t>Appointments from01/04/2016 to 31/03/2017 by Age Bands</t>
  </si>
  <si>
    <t>Not Known</t>
  </si>
  <si>
    <t xml:space="preserve">Atheist </t>
  </si>
  <si>
    <t>Other Religion</t>
  </si>
  <si>
    <t>No Religion</t>
  </si>
  <si>
    <t xml:space="preserve"> Barrister/Solicitors in Post by Disability 31st March 2017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</si>
</sst>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"/>
    <numFmt numFmtId="171" formatCode="0;[Red]0"/>
    <numFmt numFmtId="172" formatCode="000000"/>
    <numFmt numFmtId="173" formatCode="0.000%"/>
  </numFmts>
  <fonts count="77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u val="single"/>
      <sz val="16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Trebuchet MS"/>
      <family val="2"/>
    </font>
    <font>
      <b/>
      <sz val="10"/>
      <color indexed="10"/>
      <name val="Arial"/>
      <family val="2"/>
    </font>
    <font>
      <b/>
      <sz val="18"/>
      <name val="Trebuchet MS"/>
      <family val="2"/>
    </font>
    <font>
      <b/>
      <sz val="18"/>
      <color indexed="9"/>
      <name val="Trebuchet MS"/>
      <family val="2"/>
    </font>
    <font>
      <b/>
      <sz val="16"/>
      <name val="Trebuchet MS"/>
      <family val="2"/>
    </font>
    <font>
      <i/>
      <sz val="10"/>
      <name val="Arial"/>
      <family val="2"/>
    </font>
    <font>
      <b/>
      <sz val="12"/>
      <name val="Tahoma"/>
      <family val="2"/>
    </font>
    <font>
      <b/>
      <i/>
      <sz val="12"/>
      <name val="Trebuchet MS"/>
      <family val="2"/>
    </font>
    <font>
      <b/>
      <u val="single"/>
      <sz val="16"/>
      <name val="Trebuchet MS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Tahoma"/>
      <family val="2"/>
    </font>
    <font>
      <b/>
      <u val="single"/>
      <sz val="12"/>
      <color indexed="12"/>
      <name val="Tahoma"/>
      <family val="2"/>
    </font>
    <font>
      <b/>
      <sz val="12"/>
      <color indexed="12"/>
      <name val="Trebuchet MS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6"/>
      <color rgb="FF0000FF"/>
      <name val="Arial"/>
      <family val="2"/>
    </font>
    <font>
      <b/>
      <sz val="12"/>
      <color rgb="FF0000FF"/>
      <name val="Tahoma"/>
      <family val="2"/>
    </font>
    <font>
      <b/>
      <u val="single"/>
      <sz val="12"/>
      <color rgb="FF0000FF"/>
      <name val="Tahoma"/>
      <family val="2"/>
    </font>
    <font>
      <b/>
      <sz val="12"/>
      <color rgb="FF0000FF"/>
      <name val="Trebuchet MS"/>
      <family val="2"/>
    </font>
    <font>
      <b/>
      <u val="single"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31229E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6BD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11" fillId="0" borderId="0" xfId="54" applyFont="1" applyAlignment="1" applyProtection="1">
      <alignment/>
      <protection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62">
      <alignment/>
      <protection/>
    </xf>
    <xf numFmtId="0" fontId="14" fillId="0" borderId="0" xfId="62" applyFont="1" applyFill="1" applyAlignment="1">
      <alignment vertical="center"/>
      <protection/>
    </xf>
    <xf numFmtId="0" fontId="10" fillId="0" borderId="0" xfId="62" applyFont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62" applyFont="1">
      <alignment/>
      <protection/>
    </xf>
    <xf numFmtId="0" fontId="10" fillId="0" borderId="0" xfId="62" applyFont="1" applyFill="1" applyBorder="1">
      <alignment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62" applyFont="1" applyFill="1" applyAlignment="1">
      <alignment horizontal="center" vertical="center"/>
      <protection/>
    </xf>
    <xf numFmtId="0" fontId="0" fillId="0" borderId="0" xfId="62" applyFill="1">
      <alignment/>
      <protection/>
    </xf>
    <xf numFmtId="0" fontId="14" fillId="0" borderId="0" xfId="62" applyFont="1" applyFill="1" applyAlignment="1">
      <alignment horizontal="left" vertical="center"/>
      <protection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2" applyFont="1" applyBorder="1" applyAlignment="1">
      <alignment/>
      <protection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0" fillId="0" borderId="0" xfId="62" applyFont="1">
      <alignment/>
      <protection/>
    </xf>
    <xf numFmtId="0" fontId="67" fillId="0" borderId="0" xfId="54" applyFont="1" applyAlignment="1" applyProtection="1">
      <alignment/>
      <protection/>
    </xf>
    <xf numFmtId="0" fontId="10" fillId="0" borderId="10" xfId="62" applyFont="1" applyFill="1" applyBorder="1">
      <alignment/>
      <protection/>
    </xf>
    <xf numFmtId="164" fontId="10" fillId="0" borderId="0" xfId="62" applyNumberFormat="1" applyFont="1" applyBorder="1">
      <alignment/>
      <protection/>
    </xf>
    <xf numFmtId="0" fontId="10" fillId="0" borderId="0" xfId="0" applyFont="1" applyBorder="1" applyAlignment="1">
      <alignment vertical="center"/>
    </xf>
    <xf numFmtId="0" fontId="6" fillId="0" borderId="0" xfId="53" applyFill="1" applyAlignment="1" applyProtection="1">
      <alignment horizontal="left"/>
      <protection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0" fontId="0" fillId="0" borderId="0" xfId="0" applyNumberFormat="1" applyAlignment="1">
      <alignment/>
    </xf>
    <xf numFmtId="0" fontId="68" fillId="0" borderId="0" xfId="0" applyFont="1" applyAlignment="1">
      <alignment/>
    </xf>
    <xf numFmtId="0" fontId="69" fillId="0" borderId="0" xfId="53" applyFont="1" applyAlignment="1" applyProtection="1">
      <alignment horizontal="left"/>
      <protection/>
    </xf>
    <xf numFmtId="0" fontId="70" fillId="0" borderId="0" xfId="0" applyFont="1" applyAlignment="1">
      <alignment/>
    </xf>
    <xf numFmtId="0" fontId="71" fillId="0" borderId="0" xfId="53" applyFont="1" applyAlignment="1" applyProtection="1">
      <alignment/>
      <protection/>
    </xf>
    <xf numFmtId="0" fontId="72" fillId="0" borderId="0" xfId="0" applyFont="1" applyAlignment="1">
      <alignment/>
    </xf>
    <xf numFmtId="0" fontId="71" fillId="0" borderId="0" xfId="53" applyFont="1" applyAlignment="1" applyProtection="1" quotePrefix="1">
      <alignment/>
      <protection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0" fillId="0" borderId="13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0" fontId="10" fillId="0" borderId="15" xfId="62" applyNumberFormat="1" applyFont="1" applyBorder="1" applyAlignment="1">
      <alignment horizontal="center"/>
      <protection/>
    </xf>
    <xf numFmtId="0" fontId="10" fillId="0" borderId="16" xfId="62" applyNumberFormat="1" applyFont="1" applyBorder="1" applyAlignment="1">
      <alignment horizontal="center"/>
      <protection/>
    </xf>
    <xf numFmtId="0" fontId="10" fillId="0" borderId="14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NumberFormat="1" applyFont="1" applyBorder="1" applyAlignment="1">
      <alignment horizontal="center"/>
    </xf>
    <xf numFmtId="0" fontId="73" fillId="34" borderId="11" xfId="0" applyFont="1" applyFill="1" applyBorder="1" applyAlignment="1">
      <alignment horizontal="center"/>
    </xf>
    <xf numFmtId="0" fontId="73" fillId="34" borderId="11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/>
    </xf>
    <xf numFmtId="0" fontId="73" fillId="34" borderId="12" xfId="0" applyFont="1" applyFill="1" applyBorder="1" applyAlignment="1">
      <alignment horizontal="center"/>
    </xf>
    <xf numFmtId="0" fontId="73" fillId="34" borderId="21" xfId="0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73" fillId="34" borderId="22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4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3" fillId="35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3" fillId="35" borderId="22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73" fillId="35" borderId="12" xfId="0" applyFont="1" applyFill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left" vertical="center"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0" fillId="0" borderId="2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3" fillId="36" borderId="11" xfId="62" applyFont="1" applyFill="1" applyBorder="1" applyAlignment="1">
      <alignment horizontal="center" vertical="center"/>
      <protection/>
    </xf>
    <xf numFmtId="0" fontId="23" fillId="36" borderId="11" xfId="62" applyFont="1" applyFill="1" applyBorder="1" applyAlignment="1">
      <alignment horizontal="center"/>
      <protection/>
    </xf>
    <xf numFmtId="0" fontId="10" fillId="0" borderId="11" xfId="62" applyFont="1" applyBorder="1">
      <alignment/>
      <protection/>
    </xf>
    <xf numFmtId="0" fontId="10" fillId="0" borderId="31" xfId="62" applyFont="1" applyBorder="1" applyAlignment="1">
      <alignment horizontal="center"/>
      <protection/>
    </xf>
    <xf numFmtId="0" fontId="10" fillId="0" borderId="32" xfId="62" applyFont="1" applyBorder="1" applyAlignment="1">
      <alignment horizontal="center"/>
      <protection/>
    </xf>
    <xf numFmtId="0" fontId="23" fillId="37" borderId="11" xfId="0" applyFont="1" applyFill="1" applyBorder="1" applyAlignment="1">
      <alignment horizontal="center" vertical="center"/>
    </xf>
    <xf numFmtId="0" fontId="23" fillId="37" borderId="26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/>
    </xf>
    <xf numFmtId="0" fontId="73" fillId="37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73" fillId="37" borderId="11" xfId="0" applyFont="1" applyFill="1" applyBorder="1" applyAlignment="1">
      <alignment horizontal="center"/>
    </xf>
    <xf numFmtId="0" fontId="73" fillId="38" borderId="11" xfId="0" applyFont="1" applyFill="1" applyBorder="1" applyAlignment="1">
      <alignment horizontal="center" vertical="center"/>
    </xf>
    <xf numFmtId="0" fontId="73" fillId="38" borderId="11" xfId="0" applyFont="1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4" xfId="0" applyFont="1" applyBorder="1" applyAlignment="1">
      <alignment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10" fillId="0" borderId="19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3" xfId="58" applyFont="1" applyBorder="1" applyAlignment="1">
      <alignment horizontal="center"/>
      <protection/>
    </xf>
    <xf numFmtId="0" fontId="0" fillId="0" borderId="11" xfId="58" applyBorder="1" applyAlignment="1">
      <alignment horizontal="center"/>
      <protection/>
    </xf>
    <xf numFmtId="0" fontId="0" fillId="0" borderId="11" xfId="58" applyNumberFormat="1" applyBorder="1" applyAlignment="1">
      <alignment horizontal="center"/>
      <protection/>
    </xf>
    <xf numFmtId="0" fontId="0" fillId="0" borderId="12" xfId="58" applyNumberFormat="1" applyBorder="1" applyAlignment="1">
      <alignment horizontal="center"/>
      <protection/>
    </xf>
    <xf numFmtId="0" fontId="10" fillId="0" borderId="14" xfId="58" applyNumberFormat="1" applyFont="1" applyBorder="1" applyAlignment="1">
      <alignment horizontal="center"/>
      <protection/>
    </xf>
    <xf numFmtId="0" fontId="73" fillId="40" borderId="11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0" fontId="10" fillId="0" borderId="14" xfId="0" applyNumberFormat="1" applyFont="1" applyBorder="1" applyAlignment="1">
      <alignment horizontal="center"/>
    </xf>
    <xf numFmtId="0" fontId="73" fillId="4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25" fillId="0" borderId="0" xfId="0" applyFont="1" applyAlignment="1">
      <alignment/>
    </xf>
    <xf numFmtId="0" fontId="73" fillId="4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31" xfId="0" applyNumberForma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/>
    </xf>
    <xf numFmtId="0" fontId="10" fillId="0" borderId="12" xfId="0" applyNumberFormat="1" applyFont="1" applyFill="1" applyBorder="1" applyAlignment="1">
      <alignment horizontal="center"/>
    </xf>
    <xf numFmtId="10" fontId="73" fillId="40" borderId="11" xfId="0" applyNumberFormat="1" applyFont="1" applyFill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10" fontId="0" fillId="0" borderId="28" xfId="0" applyNumberFormat="1" applyBorder="1" applyAlignment="1">
      <alignment horizontal="center"/>
    </xf>
    <xf numFmtId="10" fontId="10" fillId="0" borderId="36" xfId="0" applyNumberFormat="1" applyFon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 applyAlignment="1">
      <alignment horizontal="center" vertical="center"/>
    </xf>
    <xf numFmtId="10" fontId="0" fillId="0" borderId="22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10" fontId="0" fillId="0" borderId="11" xfId="62" applyNumberFormat="1" applyBorder="1" applyAlignment="1">
      <alignment horizontal="center"/>
      <protection/>
    </xf>
    <xf numFmtId="10" fontId="0" fillId="0" borderId="12" xfId="62" applyNumberFormat="1" applyBorder="1" applyAlignment="1">
      <alignment horizontal="center"/>
      <protection/>
    </xf>
    <xf numFmtId="10" fontId="10" fillId="0" borderId="11" xfId="0" applyNumberFormat="1" applyFont="1" applyFill="1" applyBorder="1" applyAlignment="1">
      <alignment horizontal="center"/>
    </xf>
    <xf numFmtId="10" fontId="10" fillId="0" borderId="11" xfId="0" applyNumberFormat="1" applyFont="1" applyFill="1" applyBorder="1" applyAlignment="1" applyProtection="1">
      <alignment horizontal="center"/>
      <protection/>
    </xf>
    <xf numFmtId="10" fontId="24" fillId="0" borderId="11" xfId="0" applyNumberFormat="1" applyFont="1" applyBorder="1" applyAlignment="1">
      <alignment horizontal="center"/>
    </xf>
    <xf numFmtId="10" fontId="10" fillId="0" borderId="11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/>
    </xf>
    <xf numFmtId="10" fontId="24" fillId="39" borderId="11" xfId="0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10" fillId="0" borderId="14" xfId="0" applyNumberFormat="1" applyFont="1" applyBorder="1" applyAlignment="1">
      <alignment horizontal="center" vertical="center"/>
    </xf>
    <xf numFmtId="10" fontId="10" fillId="0" borderId="36" xfId="0" applyNumberFormat="1" applyFont="1" applyBorder="1" applyAlignment="1">
      <alignment horizontal="center" vertical="center"/>
    </xf>
    <xf numFmtId="10" fontId="10" fillId="0" borderId="33" xfId="0" applyNumberFormat="1" applyFont="1" applyBorder="1" applyAlignment="1">
      <alignment horizontal="center" vertical="center"/>
    </xf>
    <xf numFmtId="10" fontId="10" fillId="0" borderId="37" xfId="0" applyNumberFormat="1" applyFont="1" applyBorder="1" applyAlignment="1">
      <alignment horizontal="center" vertical="center"/>
    </xf>
    <xf numFmtId="10" fontId="10" fillId="0" borderId="13" xfId="0" applyNumberFormat="1" applyFont="1" applyBorder="1" applyAlignment="1">
      <alignment horizontal="center" vertical="center"/>
    </xf>
    <xf numFmtId="10" fontId="10" fillId="0" borderId="33" xfId="0" applyNumberFormat="1" applyFont="1" applyBorder="1" applyAlignment="1">
      <alignment horizontal="center"/>
    </xf>
    <xf numFmtId="0" fontId="73" fillId="34" borderId="11" xfId="0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10" fontId="0" fillId="0" borderId="38" xfId="0" applyNumberFormat="1" applyFont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0" fillId="0" borderId="38" xfId="0" applyNumberForma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73" fillId="38" borderId="11" xfId="0" applyFont="1" applyFill="1" applyBorder="1" applyAlignment="1">
      <alignment horizontal="center" vertical="center"/>
    </xf>
    <xf numFmtId="0" fontId="73" fillId="38" borderId="11" xfId="0" applyFont="1" applyFill="1" applyBorder="1" applyAlignment="1">
      <alignment horizontal="center" vertical="center" wrapText="1"/>
    </xf>
    <xf numFmtId="10" fontId="0" fillId="0" borderId="44" xfId="0" applyNumberForma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0" fontId="10" fillId="0" borderId="14" xfId="0" applyNumberFormat="1" applyFont="1" applyFill="1" applyBorder="1" applyAlignment="1">
      <alignment horizontal="center" vertical="center"/>
    </xf>
    <xf numFmtId="10" fontId="10" fillId="0" borderId="36" xfId="0" applyNumberFormat="1" applyFont="1" applyFill="1" applyBorder="1" applyAlignment="1">
      <alignment horizontal="center" vertical="center"/>
    </xf>
    <xf numFmtId="0" fontId="10" fillId="0" borderId="12" xfId="62" applyFont="1" applyBorder="1">
      <alignment/>
      <protection/>
    </xf>
    <xf numFmtId="0" fontId="10" fillId="0" borderId="10" xfId="62" applyFont="1" applyBorder="1">
      <alignment/>
      <protection/>
    </xf>
    <xf numFmtId="0" fontId="0" fillId="0" borderId="11" xfId="62" applyFont="1" applyBorder="1">
      <alignment/>
      <protection/>
    </xf>
    <xf numFmtId="164" fontId="0" fillId="0" borderId="11" xfId="62" applyNumberFormat="1" applyFont="1" applyBorder="1" applyAlignment="1">
      <alignment horizontal="center"/>
      <protection/>
    </xf>
    <xf numFmtId="164" fontId="0" fillId="0" borderId="11" xfId="62" applyNumberFormat="1" applyBorder="1" applyAlignment="1">
      <alignment horizontal="center"/>
      <protection/>
    </xf>
    <xf numFmtId="0" fontId="0" fillId="0" borderId="31" xfId="62" applyBorder="1" applyAlignment="1">
      <alignment horizontal="center"/>
      <protection/>
    </xf>
    <xf numFmtId="0" fontId="0" fillId="0" borderId="12" xfId="62" applyFont="1" applyBorder="1">
      <alignment/>
      <protection/>
    </xf>
    <xf numFmtId="164" fontId="0" fillId="0" borderId="12" xfId="62" applyNumberFormat="1" applyFont="1" applyBorder="1" applyAlignment="1">
      <alignment horizontal="center"/>
      <protection/>
    </xf>
    <xf numFmtId="0" fontId="10" fillId="0" borderId="36" xfId="62" applyFont="1" applyBorder="1" applyAlignment="1">
      <alignment horizontal="center"/>
      <protection/>
    </xf>
    <xf numFmtId="164" fontId="10" fillId="0" borderId="19" xfId="62" applyNumberFormat="1" applyFont="1" applyBorder="1" applyAlignment="1">
      <alignment horizontal="center"/>
      <protection/>
    </xf>
    <xf numFmtId="0" fontId="10" fillId="0" borderId="18" xfId="62" applyFont="1" applyBorder="1" applyAlignment="1">
      <alignment horizontal="center"/>
      <protection/>
    </xf>
    <xf numFmtId="164" fontId="0" fillId="0" borderId="12" xfId="62" applyNumberFormat="1" applyBorder="1" applyAlignment="1">
      <alignment horizontal="center"/>
      <protection/>
    </xf>
    <xf numFmtId="0" fontId="10" fillId="0" borderId="16" xfId="62" applyFont="1" applyBorder="1" applyAlignment="1">
      <alignment horizontal="center"/>
      <protection/>
    </xf>
    <xf numFmtId="0" fontId="0" fillId="0" borderId="45" xfId="62" applyBorder="1" applyAlignment="1">
      <alignment horizontal="center"/>
      <protection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0" fillId="0" borderId="36" xfId="62" applyFont="1" applyFill="1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ill="1" applyBorder="1">
      <alignment/>
      <protection/>
    </xf>
    <xf numFmtId="0" fontId="14" fillId="0" borderId="0" xfId="63" applyFont="1" applyFill="1" applyAlignment="1">
      <alignment horizontal="left" vertical="center"/>
      <protection/>
    </xf>
    <xf numFmtId="0" fontId="0" fillId="0" borderId="0" xfId="58" applyFill="1">
      <alignment/>
      <protection/>
    </xf>
    <xf numFmtId="0" fontId="0" fillId="0" borderId="0" xfId="58" applyFont="1" applyBorder="1">
      <alignment/>
      <protection/>
    </xf>
    <xf numFmtId="0" fontId="27" fillId="36" borderId="11" xfId="63" applyFont="1" applyFill="1" applyBorder="1" applyAlignment="1">
      <alignment horizontal="center" vertical="center"/>
      <protection/>
    </xf>
    <xf numFmtId="0" fontId="27" fillId="36" borderId="11" xfId="63" applyNumberFormat="1" applyFont="1" applyFill="1" applyBorder="1" applyAlignment="1">
      <alignment horizontal="center" vertical="center"/>
      <protection/>
    </xf>
    <xf numFmtId="0" fontId="0" fillId="0" borderId="0" xfId="58" applyFont="1">
      <alignment/>
      <protection/>
    </xf>
    <xf numFmtId="0" fontId="0" fillId="0" borderId="11" xfId="63" applyFont="1" applyBorder="1">
      <alignment/>
      <protection/>
    </xf>
    <xf numFmtId="164" fontId="0" fillId="0" borderId="11" xfId="63" applyNumberFormat="1" applyFont="1" applyBorder="1" applyAlignment="1">
      <alignment horizontal="center"/>
      <protection/>
    </xf>
    <xf numFmtId="164" fontId="0" fillId="0" borderId="11" xfId="58" applyNumberFormat="1" applyFont="1" applyBorder="1" applyAlignment="1">
      <alignment horizontal="center"/>
      <protection/>
    </xf>
    <xf numFmtId="0" fontId="0" fillId="0" borderId="31" xfId="63" applyFont="1" applyBorder="1" applyAlignment="1">
      <alignment horizontal="center"/>
      <protection/>
    </xf>
    <xf numFmtId="0" fontId="0" fillId="0" borderId="0" xfId="63" applyFont="1" applyBorder="1">
      <alignment/>
      <protection/>
    </xf>
    <xf numFmtId="0" fontId="0" fillId="0" borderId="0" xfId="63">
      <alignment/>
      <protection/>
    </xf>
    <xf numFmtId="0" fontId="0" fillId="0" borderId="0" xfId="63" applyFont="1" applyBorder="1" applyAlignment="1">
      <alignment/>
      <protection/>
    </xf>
    <xf numFmtId="0" fontId="0" fillId="0" borderId="11" xfId="58" applyBorder="1">
      <alignment/>
      <protection/>
    </xf>
    <xf numFmtId="0" fontId="0" fillId="0" borderId="12" xfId="58" applyNumberFormat="1" applyFont="1" applyBorder="1" applyAlignment="1">
      <alignment horizontal="center"/>
      <protection/>
    </xf>
    <xf numFmtId="0" fontId="0" fillId="0" borderId="12" xfId="63" applyFont="1" applyBorder="1">
      <alignment/>
      <protection/>
    </xf>
    <xf numFmtId="164" fontId="0" fillId="0" borderId="12" xfId="63" applyNumberFormat="1" applyFont="1" applyBorder="1" applyAlignment="1">
      <alignment horizontal="center"/>
      <protection/>
    </xf>
    <xf numFmtId="0" fontId="10" fillId="0" borderId="10" xfId="63" applyFont="1" applyFill="1" applyBorder="1">
      <alignment/>
      <protection/>
    </xf>
    <xf numFmtId="0" fontId="10" fillId="0" borderId="36" xfId="63" applyFont="1" applyFill="1" applyBorder="1" applyAlignment="1">
      <alignment horizontal="center"/>
      <protection/>
    </xf>
    <xf numFmtId="164" fontId="10" fillId="0" borderId="19" xfId="63" applyNumberFormat="1" applyFont="1" applyBorder="1" applyAlignment="1">
      <alignment horizontal="center"/>
      <protection/>
    </xf>
    <xf numFmtId="0" fontId="10" fillId="0" borderId="18" xfId="63" applyFont="1" applyFill="1" applyBorder="1" applyAlignment="1">
      <alignment horizontal="center"/>
      <protection/>
    </xf>
    <xf numFmtId="0" fontId="10" fillId="0" borderId="14" xfId="63" applyFont="1" applyFill="1" applyBorder="1" applyAlignment="1">
      <alignment horizontal="center"/>
      <protection/>
    </xf>
    <xf numFmtId="0" fontId="10" fillId="0" borderId="19" xfId="63" applyFont="1" applyFill="1" applyBorder="1" applyAlignment="1">
      <alignment horizontal="center"/>
      <protection/>
    </xf>
    <xf numFmtId="0" fontId="10" fillId="0" borderId="0" xfId="63" applyFont="1" applyFill="1" applyBorder="1">
      <alignment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10" fillId="0" borderId="0" xfId="63" applyFont="1">
      <alignment/>
      <protection/>
    </xf>
    <xf numFmtId="0" fontId="0" fillId="0" borderId="0" xfId="63" applyFont="1">
      <alignment/>
      <protection/>
    </xf>
    <xf numFmtId="0" fontId="9" fillId="36" borderId="11" xfId="63" applyFont="1" applyFill="1" applyBorder="1" applyAlignment="1">
      <alignment horizontal="center" vertical="center"/>
      <protection/>
    </xf>
    <xf numFmtId="0" fontId="0" fillId="0" borderId="11" xfId="58" applyNumberFormat="1" applyBorder="1">
      <alignment/>
      <protection/>
    </xf>
    <xf numFmtId="164" fontId="0" fillId="0" borderId="11" xfId="63" applyNumberFormat="1" applyFont="1" applyBorder="1">
      <alignment/>
      <protection/>
    </xf>
    <xf numFmtId="164" fontId="0" fillId="0" borderId="11" xfId="58" applyNumberFormat="1" applyBorder="1">
      <alignment/>
      <protection/>
    </xf>
    <xf numFmtId="0" fontId="0" fillId="0" borderId="31" xfId="63" applyBorder="1" applyAlignment="1">
      <alignment/>
      <protection/>
    </xf>
    <xf numFmtId="0" fontId="0" fillId="0" borderId="12" xfId="58" applyNumberFormat="1" applyBorder="1">
      <alignment/>
      <protection/>
    </xf>
    <xf numFmtId="164" fontId="0" fillId="0" borderId="12" xfId="63" applyNumberFormat="1" applyFont="1" applyBorder="1">
      <alignment/>
      <protection/>
    </xf>
    <xf numFmtId="164" fontId="0" fillId="0" borderId="12" xfId="58" applyNumberFormat="1" applyBorder="1">
      <alignment/>
      <protection/>
    </xf>
    <xf numFmtId="0" fontId="10" fillId="0" borderId="15" xfId="63" applyFont="1" applyFill="1" applyBorder="1">
      <alignment/>
      <protection/>
    </xf>
    <xf numFmtId="0" fontId="10" fillId="0" borderId="19" xfId="63" applyFont="1" applyFill="1" applyBorder="1">
      <alignment/>
      <protection/>
    </xf>
    <xf numFmtId="164" fontId="10" fillId="0" borderId="19" xfId="63" applyNumberFormat="1" applyFont="1" applyBorder="1">
      <alignment/>
      <protection/>
    </xf>
    <xf numFmtId="0" fontId="10" fillId="0" borderId="19" xfId="58" applyFont="1" applyBorder="1">
      <alignment/>
      <protection/>
    </xf>
    <xf numFmtId="164" fontId="10" fillId="0" borderId="19" xfId="58" applyNumberFormat="1" applyFont="1" applyBorder="1">
      <alignment/>
      <protection/>
    </xf>
    <xf numFmtId="0" fontId="10" fillId="0" borderId="19" xfId="63" applyFont="1" applyBorder="1" applyAlignment="1">
      <alignment/>
      <protection/>
    </xf>
    <xf numFmtId="0" fontId="0" fillId="0" borderId="0" xfId="63" applyFill="1" applyBorder="1">
      <alignment/>
      <protection/>
    </xf>
    <xf numFmtId="0" fontId="24" fillId="41" borderId="46" xfId="0" applyFont="1" applyFill="1" applyBorder="1" applyAlignment="1">
      <alignment horizontal="center"/>
    </xf>
    <xf numFmtId="0" fontId="24" fillId="41" borderId="38" xfId="0" applyFont="1" applyFill="1" applyBorder="1" applyAlignment="1">
      <alignment horizontal="center"/>
    </xf>
    <xf numFmtId="0" fontId="24" fillId="41" borderId="43" xfId="0" applyFont="1" applyFill="1" applyBorder="1" applyAlignment="1">
      <alignment horizont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/>
    </xf>
    <xf numFmtId="1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/>
    </xf>
    <xf numFmtId="10" fontId="0" fillId="0" borderId="50" xfId="0" applyNumberForma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4" xfId="0" applyBorder="1" applyAlignment="1">
      <alignment/>
    </xf>
    <xf numFmtId="10" fontId="0" fillId="0" borderId="31" xfId="0" applyNumberForma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Border="1" applyAlignment="1">
      <alignment/>
    </xf>
    <xf numFmtId="1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10" fillId="0" borderId="25" xfId="0" applyFont="1" applyBorder="1" applyAlignment="1">
      <alignment vertical="center"/>
    </xf>
    <xf numFmtId="0" fontId="10" fillId="0" borderId="41" xfId="0" applyFont="1" applyBorder="1" applyAlignment="1">
      <alignment/>
    </xf>
    <xf numFmtId="0" fontId="10" fillId="0" borderId="33" xfId="0" applyFont="1" applyBorder="1" applyAlignment="1">
      <alignment/>
    </xf>
    <xf numFmtId="0" fontId="24" fillId="41" borderId="49" xfId="0" applyFont="1" applyFill="1" applyBorder="1" applyAlignment="1">
      <alignment horizontal="center" vertical="center" wrapText="1"/>
    </xf>
    <xf numFmtId="0" fontId="24" fillId="41" borderId="38" xfId="0" applyFont="1" applyFill="1" applyBorder="1" applyAlignment="1">
      <alignment horizontal="center" vertical="center"/>
    </xf>
    <xf numFmtId="0" fontId="24" fillId="41" borderId="43" xfId="0" applyFont="1" applyFill="1" applyBorder="1" applyAlignment="1">
      <alignment horizontal="center" vertical="center"/>
    </xf>
    <xf numFmtId="10" fontId="0" fillId="0" borderId="24" xfId="0" applyNumberFormat="1" applyBorder="1" applyAlignment="1">
      <alignment/>
    </xf>
    <xf numFmtId="10" fontId="0" fillId="0" borderId="22" xfId="0" applyNumberFormat="1" applyBorder="1" applyAlignment="1">
      <alignment/>
    </xf>
    <xf numFmtId="0" fontId="0" fillId="0" borderId="31" xfId="0" applyBorder="1" applyAlignment="1">
      <alignment/>
    </xf>
    <xf numFmtId="10" fontId="0" fillId="0" borderId="54" xfId="0" applyNumberFormat="1" applyBorder="1" applyAlignment="1">
      <alignment/>
    </xf>
    <xf numFmtId="10" fontId="10" fillId="0" borderId="14" xfId="0" applyNumberFormat="1" applyFont="1" applyBorder="1" applyAlignment="1">
      <alignment/>
    </xf>
    <xf numFmtId="10" fontId="10" fillId="0" borderId="36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26" fillId="41" borderId="38" xfId="0" applyFont="1" applyFill="1" applyBorder="1" applyAlignment="1">
      <alignment horizontal="center"/>
    </xf>
    <xf numFmtId="0" fontId="26" fillId="41" borderId="38" xfId="0" applyNumberFormat="1" applyFont="1" applyFill="1" applyBorder="1" applyAlignment="1">
      <alignment horizontal="center"/>
    </xf>
    <xf numFmtId="0" fontId="26" fillId="41" borderId="43" xfId="0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55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47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8" xfId="0" applyNumberFormat="1" applyBorder="1" applyAlignment="1">
      <alignment/>
    </xf>
    <xf numFmtId="0" fontId="0" fillId="0" borderId="38" xfId="0" applyNumberFormat="1" applyBorder="1" applyAlignment="1">
      <alignment/>
    </xf>
    <xf numFmtId="10" fontId="0" fillId="0" borderId="56" xfId="0" applyNumberFormat="1" applyBorder="1" applyAlignment="1">
      <alignment/>
    </xf>
    <xf numFmtId="0" fontId="0" fillId="0" borderId="51" xfId="0" applyNumberFormat="1" applyBorder="1" applyAlignment="1">
      <alignment/>
    </xf>
    <xf numFmtId="10" fontId="10" fillId="0" borderId="33" xfId="0" applyNumberFormat="1" applyFont="1" applyBorder="1" applyAlignment="1">
      <alignment/>
    </xf>
    <xf numFmtId="0" fontId="26" fillId="41" borderId="50" xfId="0" applyFont="1" applyFill="1" applyBorder="1" applyAlignment="1">
      <alignment wrapText="1"/>
    </xf>
    <xf numFmtId="0" fontId="26" fillId="41" borderId="46" xfId="0" applyFont="1" applyFill="1" applyBorder="1" applyAlignment="1">
      <alignment horizontal="center"/>
    </xf>
    <xf numFmtId="0" fontId="26" fillId="41" borderId="56" xfId="0" applyFont="1" applyFill="1" applyBorder="1" applyAlignment="1">
      <alignment wrapText="1"/>
    </xf>
    <xf numFmtId="0" fontId="0" fillId="0" borderId="26" xfId="0" applyBorder="1" applyAlignment="1">
      <alignment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46" xfId="0" applyBorder="1" applyAlignment="1">
      <alignment/>
    </xf>
    <xf numFmtId="164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0" fillId="0" borderId="56" xfId="0" applyBorder="1" applyAlignment="1">
      <alignment/>
    </xf>
    <xf numFmtId="164" fontId="10" fillId="0" borderId="33" xfId="0" applyNumberFormat="1" applyFont="1" applyBorder="1" applyAlignment="1">
      <alignment/>
    </xf>
    <xf numFmtId="0" fontId="10" fillId="0" borderId="57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/>
    </xf>
    <xf numFmtId="0" fontId="0" fillId="0" borderId="24" xfId="0" applyBorder="1" applyAlignment="1">
      <alignment/>
    </xf>
    <xf numFmtId="0" fontId="24" fillId="42" borderId="52" xfId="0" applyFont="1" applyFill="1" applyBorder="1" applyAlignment="1">
      <alignment horizontal="center"/>
    </xf>
    <xf numFmtId="0" fontId="24" fillId="42" borderId="38" xfId="0" applyFont="1" applyFill="1" applyBorder="1" applyAlignment="1">
      <alignment horizontal="center"/>
    </xf>
    <xf numFmtId="0" fontId="24" fillId="42" borderId="43" xfId="0" applyFont="1" applyFill="1" applyBorder="1" applyAlignment="1">
      <alignment horizontal="center"/>
    </xf>
    <xf numFmtId="0" fontId="24" fillId="42" borderId="58" xfId="0" applyFont="1" applyFill="1" applyBorder="1" applyAlignment="1">
      <alignment horizont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/>
    </xf>
    <xf numFmtId="10" fontId="0" fillId="0" borderId="24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10" fontId="0" fillId="0" borderId="61" xfId="0" applyNumberFormat="1" applyBorder="1" applyAlignment="1">
      <alignment horizontal="center" vertical="center"/>
    </xf>
    <xf numFmtId="0" fontId="0" fillId="0" borderId="59" xfId="0" applyNumberFormat="1" applyBorder="1" applyAlignment="1">
      <alignment/>
    </xf>
    <xf numFmtId="0" fontId="0" fillId="0" borderId="47" xfId="0" applyBorder="1" applyAlignment="1">
      <alignment vertical="center"/>
    </xf>
    <xf numFmtId="10" fontId="0" fillId="0" borderId="2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7" xfId="0" applyBorder="1" applyAlignment="1">
      <alignment/>
    </xf>
    <xf numFmtId="10" fontId="0" fillId="0" borderId="2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4" fillId="42" borderId="49" xfId="0" applyFont="1" applyFill="1" applyBorder="1" applyAlignment="1">
      <alignment horizontal="center" vertical="center" wrapText="1"/>
    </xf>
    <xf numFmtId="0" fontId="24" fillId="42" borderId="46" xfId="0" applyFont="1" applyFill="1" applyBorder="1" applyAlignment="1">
      <alignment horizontal="center"/>
    </xf>
    <xf numFmtId="0" fontId="24" fillId="42" borderId="38" xfId="0" applyFont="1" applyFill="1" applyBorder="1" applyAlignment="1">
      <alignment horizontal="center" vertical="center"/>
    </xf>
    <xf numFmtId="0" fontId="24" fillId="42" borderId="43" xfId="0" applyFont="1" applyFill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61" xfId="0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32" xfId="0" applyBorder="1" applyAlignment="1">
      <alignment/>
    </xf>
    <xf numFmtId="1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10" fontId="0" fillId="0" borderId="24" xfId="0" applyNumberFormat="1" applyBorder="1" applyAlignment="1">
      <alignment horizontal="center"/>
    </xf>
    <xf numFmtId="0" fontId="0" fillId="0" borderId="59" xfId="0" applyBorder="1" applyAlignment="1">
      <alignment/>
    </xf>
    <xf numFmtId="0" fontId="26" fillId="42" borderId="38" xfId="0" applyFont="1" applyFill="1" applyBorder="1" applyAlignment="1">
      <alignment horizontal="center"/>
    </xf>
    <xf numFmtId="0" fontId="26" fillId="42" borderId="43" xfId="0" applyFont="1" applyFill="1" applyBorder="1" applyAlignment="1">
      <alignment horizontal="center"/>
    </xf>
    <xf numFmtId="10" fontId="0" fillId="0" borderId="28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26" fillId="42" borderId="50" xfId="0" applyFont="1" applyFill="1" applyBorder="1" applyAlignment="1">
      <alignment wrapText="1"/>
    </xf>
    <xf numFmtId="0" fontId="26" fillId="42" borderId="46" xfId="0" applyFont="1" applyFill="1" applyBorder="1" applyAlignment="1">
      <alignment horizontal="center"/>
    </xf>
    <xf numFmtId="0" fontId="26" fillId="42" borderId="56" xfId="0" applyFont="1" applyFill="1" applyBorder="1" applyAlignment="1">
      <alignment wrapText="1"/>
    </xf>
    <xf numFmtId="164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6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10" fillId="0" borderId="18" xfId="0" applyFont="1" applyBorder="1" applyAlignment="1">
      <alignment/>
    </xf>
    <xf numFmtId="164" fontId="10" fillId="0" borderId="14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0" fontId="26" fillId="43" borderId="11" xfId="0" applyFont="1" applyFill="1" applyBorder="1" applyAlignment="1">
      <alignment horizontal="center"/>
    </xf>
    <xf numFmtId="0" fontId="74" fillId="0" borderId="62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24" fillId="44" borderId="46" xfId="0" applyFont="1" applyFill="1" applyBorder="1" applyAlignment="1">
      <alignment horizontal="center"/>
    </xf>
    <xf numFmtId="0" fontId="24" fillId="44" borderId="38" xfId="0" applyFont="1" applyFill="1" applyBorder="1" applyAlignment="1">
      <alignment horizontal="center"/>
    </xf>
    <xf numFmtId="0" fontId="24" fillId="44" borderId="56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60" xfId="58" applyBorder="1">
      <alignment/>
      <protection/>
    </xf>
    <xf numFmtId="0" fontId="0" fillId="0" borderId="24" xfId="58" applyBorder="1">
      <alignment/>
      <protection/>
    </xf>
    <xf numFmtId="0" fontId="0" fillId="0" borderId="24" xfId="58" applyNumberFormat="1" applyBorder="1">
      <alignment/>
      <protection/>
    </xf>
    <xf numFmtId="164" fontId="0" fillId="0" borderId="61" xfId="0" applyNumberFormat="1" applyBorder="1" applyAlignment="1">
      <alignment/>
    </xf>
    <xf numFmtId="0" fontId="0" fillId="0" borderId="63" xfId="58" applyBorder="1">
      <alignment/>
      <protection/>
    </xf>
    <xf numFmtId="0" fontId="0" fillId="0" borderId="26" xfId="58" applyBorder="1">
      <alignment/>
      <protection/>
    </xf>
    <xf numFmtId="0" fontId="0" fillId="0" borderId="45" xfId="58" applyBorder="1">
      <alignment/>
      <protection/>
    </xf>
    <xf numFmtId="0" fontId="0" fillId="0" borderId="53" xfId="0" applyFont="1" applyFill="1" applyBorder="1" applyAlignment="1">
      <alignment vertical="center"/>
    </xf>
    <xf numFmtId="0" fontId="0" fillId="0" borderId="27" xfId="58" applyBorder="1">
      <alignment/>
      <protection/>
    </xf>
    <xf numFmtId="164" fontId="0" fillId="0" borderId="54" xfId="0" applyNumberFormat="1" applyBorder="1" applyAlignment="1">
      <alignment/>
    </xf>
    <xf numFmtId="0" fontId="0" fillId="0" borderId="12" xfId="58" applyBorder="1">
      <alignment/>
      <protection/>
    </xf>
    <xf numFmtId="164" fontId="0" fillId="0" borderId="64" xfId="0" applyNumberFormat="1" applyBorder="1" applyAlignment="1">
      <alignment/>
    </xf>
    <xf numFmtId="0" fontId="0" fillId="0" borderId="65" xfId="58" applyFill="1" applyBorder="1">
      <alignment/>
      <protection/>
    </xf>
    <xf numFmtId="0" fontId="10" fillId="0" borderId="18" xfId="58" applyFont="1" applyBorder="1">
      <alignment/>
      <protection/>
    </xf>
    <xf numFmtId="0" fontId="10" fillId="0" borderId="14" xfId="58" applyFont="1" applyBorder="1">
      <alignment/>
      <protection/>
    </xf>
    <xf numFmtId="164" fontId="10" fillId="0" borderId="13" xfId="0" applyNumberFormat="1" applyFont="1" applyBorder="1" applyAlignment="1">
      <alignment/>
    </xf>
    <xf numFmtId="0" fontId="10" fillId="0" borderId="16" xfId="58" applyFont="1" applyBorder="1">
      <alignment/>
      <protection/>
    </xf>
    <xf numFmtId="0" fontId="10" fillId="44" borderId="38" xfId="0" applyFont="1" applyFill="1" applyBorder="1" applyAlignment="1">
      <alignment horizontal="center"/>
    </xf>
    <xf numFmtId="0" fontId="0" fillId="0" borderId="60" xfId="58" applyBorder="1" applyAlignment="1">
      <alignment horizontal="center"/>
      <protection/>
    </xf>
    <xf numFmtId="164" fontId="0" fillId="0" borderId="24" xfId="0" applyNumberFormat="1" applyBorder="1" applyAlignment="1">
      <alignment horizontal="center"/>
    </xf>
    <xf numFmtId="0" fontId="0" fillId="0" borderId="24" xfId="58" applyBorder="1" applyAlignment="1">
      <alignment horizontal="center"/>
      <protection/>
    </xf>
    <xf numFmtId="164" fontId="0" fillId="0" borderId="61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6" xfId="60" applyBorder="1" applyAlignment="1">
      <alignment horizontal="center"/>
      <protection/>
    </xf>
    <xf numFmtId="164" fontId="0" fillId="0" borderId="31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1" xfId="0" applyFont="1" applyFill="1" applyBorder="1" applyAlignment="1">
      <alignment vertical="center"/>
    </xf>
    <xf numFmtId="0" fontId="0" fillId="0" borderId="46" xfId="60" applyFill="1" applyBorder="1" applyAlignment="1">
      <alignment horizontal="center"/>
      <protection/>
    </xf>
    <xf numFmtId="164" fontId="0" fillId="0" borderId="38" xfId="0" applyNumberFormat="1" applyBorder="1" applyAlignment="1">
      <alignment horizontal="center"/>
    </xf>
    <xf numFmtId="0" fontId="0" fillId="0" borderId="38" xfId="58" applyFill="1" applyBorder="1" applyAlignment="1">
      <alignment horizontal="center"/>
      <protection/>
    </xf>
    <xf numFmtId="164" fontId="0" fillId="0" borderId="56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0" fillId="0" borderId="41" xfId="60" applyFont="1" applyBorder="1" applyAlignment="1">
      <alignment horizontal="center"/>
      <protection/>
    </xf>
    <xf numFmtId="164" fontId="10" fillId="0" borderId="33" xfId="0" applyNumberFormat="1" applyFont="1" applyBorder="1" applyAlignment="1">
      <alignment horizontal="center"/>
    </xf>
    <xf numFmtId="164" fontId="10" fillId="0" borderId="57" xfId="0" applyNumberFormat="1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26" fillId="44" borderId="38" xfId="0" applyFont="1" applyFill="1" applyBorder="1" applyAlignment="1">
      <alignment horizontal="center"/>
    </xf>
    <xf numFmtId="0" fontId="26" fillId="44" borderId="56" xfId="0" applyFont="1" applyFill="1" applyBorder="1" applyAlignment="1">
      <alignment horizontal="center"/>
    </xf>
    <xf numFmtId="10" fontId="0" fillId="0" borderId="61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1" xfId="0" applyFill="1" applyBorder="1" applyAlignment="1">
      <alignment vertical="center"/>
    </xf>
    <xf numFmtId="0" fontId="0" fillId="0" borderId="58" xfId="0" applyBorder="1" applyAlignment="1">
      <alignment/>
    </xf>
    <xf numFmtId="1" fontId="10" fillId="0" borderId="33" xfId="0" applyNumberFormat="1" applyFont="1" applyBorder="1" applyAlignment="1">
      <alignment/>
    </xf>
    <xf numFmtId="164" fontId="10" fillId="0" borderId="57" xfId="0" applyNumberFormat="1" applyFont="1" applyBorder="1" applyAlignment="1">
      <alignment/>
    </xf>
    <xf numFmtId="1" fontId="10" fillId="0" borderId="66" xfId="58" applyNumberFormat="1" applyFont="1" applyFill="1" applyBorder="1">
      <alignment/>
      <protection/>
    </xf>
    <xf numFmtId="0" fontId="26" fillId="44" borderId="43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24" xfId="60" applyBorder="1">
      <alignment/>
      <protection/>
    </xf>
    <xf numFmtId="164" fontId="0" fillId="0" borderId="28" xfId="0" applyNumberFormat="1" applyBorder="1" applyAlignment="1">
      <alignment/>
    </xf>
    <xf numFmtId="0" fontId="0" fillId="0" borderId="59" xfId="58" applyBorder="1">
      <alignment/>
      <protection/>
    </xf>
    <xf numFmtId="0" fontId="0" fillId="0" borderId="34" xfId="0" applyBorder="1" applyAlignment="1">
      <alignment vertical="center"/>
    </xf>
    <xf numFmtId="0" fontId="0" fillId="0" borderId="11" xfId="60" applyBorder="1">
      <alignment/>
      <protection/>
    </xf>
    <xf numFmtId="164" fontId="0" fillId="0" borderId="22" xfId="0" applyNumberFormat="1" applyBorder="1" applyAlignment="1">
      <alignment/>
    </xf>
    <xf numFmtId="0" fontId="0" fillId="0" borderId="47" xfId="58" applyBorder="1">
      <alignment/>
      <protection/>
    </xf>
    <xf numFmtId="0" fontId="0" fillId="0" borderId="52" xfId="0" applyFill="1" applyBorder="1" applyAlignment="1">
      <alignment vertical="center"/>
    </xf>
    <xf numFmtId="0" fontId="0" fillId="0" borderId="38" xfId="58" applyBorder="1">
      <alignment/>
      <protection/>
    </xf>
    <xf numFmtId="0" fontId="0" fillId="0" borderId="38" xfId="60" applyBorder="1">
      <alignment/>
      <protection/>
    </xf>
    <xf numFmtId="164" fontId="0" fillId="0" borderId="43" xfId="0" applyNumberFormat="1" applyBorder="1" applyAlignment="1">
      <alignment/>
    </xf>
    <xf numFmtId="0" fontId="0" fillId="0" borderId="51" xfId="58" applyFill="1" applyBorder="1">
      <alignment/>
      <protection/>
    </xf>
    <xf numFmtId="0" fontId="10" fillId="0" borderId="42" xfId="0" applyFont="1" applyFill="1" applyBorder="1" applyAlignment="1">
      <alignment vertical="center"/>
    </xf>
    <xf numFmtId="171" fontId="0" fillId="0" borderId="63" xfId="58" applyNumberFormat="1" applyBorder="1">
      <alignment/>
      <protection/>
    </xf>
    <xf numFmtId="164" fontId="0" fillId="0" borderId="31" xfId="0" applyNumberFormat="1" applyBorder="1" applyAlignment="1">
      <alignment/>
    </xf>
    <xf numFmtId="171" fontId="0" fillId="0" borderId="45" xfId="58" applyNumberFormat="1" applyBorder="1">
      <alignment/>
      <protection/>
    </xf>
    <xf numFmtId="0" fontId="0" fillId="0" borderId="38" xfId="58" applyNumberFormat="1" applyBorder="1">
      <alignment/>
      <protection/>
    </xf>
    <xf numFmtId="164" fontId="0" fillId="0" borderId="56" xfId="0" applyNumberFormat="1" applyBorder="1" applyAlignment="1">
      <alignment/>
    </xf>
    <xf numFmtId="0" fontId="0" fillId="0" borderId="58" xfId="58" applyBorder="1">
      <alignment/>
      <protection/>
    </xf>
    <xf numFmtId="0" fontId="10" fillId="0" borderId="33" xfId="58" applyFont="1" applyBorder="1">
      <alignment/>
      <protection/>
    </xf>
    <xf numFmtId="171" fontId="10" fillId="0" borderId="66" xfId="58" applyNumberFormat="1" applyFont="1" applyBorder="1">
      <alignment/>
      <protection/>
    </xf>
    <xf numFmtId="20" fontId="0" fillId="0" borderId="0" xfId="0" applyNumberFormat="1" applyAlignment="1">
      <alignment/>
    </xf>
    <xf numFmtId="0" fontId="24" fillId="45" borderId="46" xfId="0" applyFont="1" applyFill="1" applyBorder="1" applyAlignment="1">
      <alignment horizontal="center"/>
    </xf>
    <xf numFmtId="0" fontId="24" fillId="45" borderId="38" xfId="0" applyFont="1" applyFill="1" applyBorder="1" applyAlignment="1">
      <alignment horizontal="center"/>
    </xf>
    <xf numFmtId="0" fontId="24" fillId="45" borderId="56" xfId="0" applyFont="1" applyFill="1" applyBorder="1" applyAlignment="1">
      <alignment horizontal="center" vertical="center"/>
    </xf>
    <xf numFmtId="0" fontId="10" fillId="45" borderId="38" xfId="0" applyFont="1" applyFill="1" applyBorder="1" applyAlignment="1">
      <alignment horizontal="center"/>
    </xf>
    <xf numFmtId="0" fontId="26" fillId="45" borderId="38" xfId="0" applyFont="1" applyFill="1" applyBorder="1" applyAlignment="1">
      <alignment horizontal="center"/>
    </xf>
    <xf numFmtId="0" fontId="26" fillId="45" borderId="56" xfId="0" applyFont="1" applyFill="1" applyBorder="1" applyAlignment="1">
      <alignment horizontal="center"/>
    </xf>
    <xf numFmtId="0" fontId="10" fillId="0" borderId="33" xfId="60" applyFont="1" applyBorder="1">
      <alignment/>
      <protection/>
    </xf>
    <xf numFmtId="0" fontId="10" fillId="0" borderId="66" xfId="58" applyFont="1" applyFill="1" applyBorder="1">
      <alignment/>
      <protection/>
    </xf>
    <xf numFmtId="0" fontId="26" fillId="45" borderId="43" xfId="0" applyFont="1" applyFill="1" applyBorder="1" applyAlignment="1">
      <alignment horizontal="center"/>
    </xf>
    <xf numFmtId="164" fontId="10" fillId="0" borderId="37" xfId="0" applyNumberFormat="1" applyFont="1" applyBorder="1" applyAlignment="1">
      <alignment/>
    </xf>
    <xf numFmtId="0" fontId="10" fillId="0" borderId="25" xfId="58" applyFont="1" applyFill="1" applyBorder="1">
      <alignment/>
      <protection/>
    </xf>
    <xf numFmtId="171" fontId="0" fillId="0" borderId="0" xfId="0" applyNumberFormat="1" applyAlignment="1">
      <alignment/>
    </xf>
    <xf numFmtId="0" fontId="73" fillId="40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1" fillId="0" borderId="0" xfId="53" applyFont="1" applyAlignment="1" applyProtection="1">
      <alignment/>
      <protection/>
    </xf>
    <xf numFmtId="0" fontId="69" fillId="0" borderId="0" xfId="53" applyFont="1" applyAlignment="1" applyProtection="1">
      <alignment horizontal="left"/>
      <protection/>
    </xf>
    <xf numFmtId="0" fontId="8" fillId="33" borderId="0" xfId="0" applyFont="1" applyFill="1" applyAlignment="1">
      <alignment horizontal="left" vertical="center" wrapText="1"/>
    </xf>
    <xf numFmtId="0" fontId="73" fillId="34" borderId="68" xfId="0" applyFont="1" applyFill="1" applyBorder="1" applyAlignment="1">
      <alignment horizontal="center" vertical="center"/>
    </xf>
    <xf numFmtId="0" fontId="73" fillId="34" borderId="69" xfId="0" applyFont="1" applyFill="1" applyBorder="1" applyAlignment="1">
      <alignment horizontal="center" vertical="center"/>
    </xf>
    <xf numFmtId="0" fontId="73" fillId="34" borderId="70" xfId="0" applyFont="1" applyFill="1" applyBorder="1" applyAlignment="1">
      <alignment horizontal="center"/>
    </xf>
    <xf numFmtId="0" fontId="73" fillId="34" borderId="21" xfId="0" applyFont="1" applyFill="1" applyBorder="1" applyAlignment="1">
      <alignment horizontal="center"/>
    </xf>
    <xf numFmtId="0" fontId="73" fillId="34" borderId="71" xfId="0" applyFont="1" applyFill="1" applyBorder="1" applyAlignment="1">
      <alignment horizontal="center"/>
    </xf>
    <xf numFmtId="0" fontId="73" fillId="34" borderId="72" xfId="0" applyFont="1" applyFill="1" applyBorder="1" applyAlignment="1">
      <alignment horizontal="center"/>
    </xf>
    <xf numFmtId="0" fontId="73" fillId="34" borderId="73" xfId="0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/>
    </xf>
    <xf numFmtId="0" fontId="73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73" fillId="34" borderId="11" xfId="0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wrapText="1"/>
    </xf>
    <xf numFmtId="0" fontId="73" fillId="34" borderId="12" xfId="0" applyFont="1" applyFill="1" applyBorder="1" applyAlignment="1">
      <alignment horizontal="center" vertical="center" wrapText="1"/>
    </xf>
    <xf numFmtId="0" fontId="73" fillId="34" borderId="24" xfId="0" applyFont="1" applyFill="1" applyBorder="1" applyAlignment="1">
      <alignment horizontal="center" vertical="center" wrapText="1"/>
    </xf>
    <xf numFmtId="0" fontId="73" fillId="34" borderId="68" xfId="0" applyFont="1" applyFill="1" applyBorder="1" applyAlignment="1">
      <alignment horizontal="center" vertical="center" wrapText="1"/>
    </xf>
    <xf numFmtId="0" fontId="73" fillId="34" borderId="73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wrapText="1"/>
    </xf>
    <xf numFmtId="0" fontId="73" fillId="34" borderId="72" xfId="0" applyFont="1" applyFill="1" applyBorder="1" applyAlignment="1">
      <alignment horizontal="center" wrapText="1"/>
    </xf>
    <xf numFmtId="0" fontId="73" fillId="34" borderId="74" xfId="0" applyFont="1" applyFill="1" applyBorder="1" applyAlignment="1">
      <alignment horizontal="center" wrapText="1"/>
    </xf>
    <xf numFmtId="0" fontId="73" fillId="34" borderId="75" xfId="0" applyFont="1" applyFill="1" applyBorder="1" applyAlignment="1">
      <alignment horizontal="center" vertical="center" wrapText="1"/>
    </xf>
    <xf numFmtId="0" fontId="73" fillId="34" borderId="76" xfId="0" applyFont="1" applyFill="1" applyBorder="1" applyAlignment="1">
      <alignment horizontal="center" vertical="center" wrapText="1"/>
    </xf>
    <xf numFmtId="0" fontId="73" fillId="34" borderId="77" xfId="0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wrapText="1"/>
    </xf>
    <xf numFmtId="0" fontId="73" fillId="34" borderId="71" xfId="0" applyFont="1" applyFill="1" applyBorder="1" applyAlignment="1">
      <alignment horizontal="center" wrapText="1"/>
    </xf>
    <xf numFmtId="0" fontId="73" fillId="34" borderId="78" xfId="0" applyFont="1" applyFill="1" applyBorder="1" applyAlignment="1">
      <alignment horizontal="center" wrapText="1"/>
    </xf>
    <xf numFmtId="0" fontId="73" fillId="34" borderId="79" xfId="0" applyFont="1" applyFill="1" applyBorder="1" applyAlignment="1">
      <alignment horizontal="center" wrapText="1"/>
    </xf>
    <xf numFmtId="0" fontId="73" fillId="34" borderId="20" xfId="0" applyFont="1" applyFill="1" applyBorder="1" applyAlignment="1">
      <alignment horizontal="center" vertical="center" wrapText="1"/>
    </xf>
    <xf numFmtId="0" fontId="73" fillId="34" borderId="80" xfId="0" applyFont="1" applyFill="1" applyBorder="1" applyAlignment="1">
      <alignment horizontal="center" wrapText="1"/>
    </xf>
    <xf numFmtId="0" fontId="73" fillId="34" borderId="81" xfId="0" applyFont="1" applyFill="1" applyBorder="1" applyAlignment="1">
      <alignment horizontal="center" wrapText="1"/>
    </xf>
    <xf numFmtId="0" fontId="73" fillId="34" borderId="72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wrapText="1"/>
    </xf>
    <xf numFmtId="0" fontId="73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wrapText="1"/>
    </xf>
    <xf numFmtId="0" fontId="73" fillId="35" borderId="22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3" fillId="35" borderId="22" xfId="0" applyFont="1" applyFill="1" applyBorder="1" applyAlignment="1">
      <alignment horizontal="center" vertical="center"/>
    </xf>
    <xf numFmtId="0" fontId="73" fillId="35" borderId="26" xfId="0" applyFont="1" applyFill="1" applyBorder="1" applyAlignment="1">
      <alignment horizontal="center" vertical="center"/>
    </xf>
    <xf numFmtId="0" fontId="8" fillId="33" borderId="0" xfId="62" applyFont="1" applyFill="1" applyAlignment="1">
      <alignment horizontal="left" vertical="center" wrapText="1"/>
      <protection/>
    </xf>
    <xf numFmtId="0" fontId="23" fillId="36" borderId="11" xfId="62" applyFont="1" applyFill="1" applyBorder="1" applyAlignment="1">
      <alignment horizontal="center" vertical="center"/>
      <protection/>
    </xf>
    <xf numFmtId="0" fontId="23" fillId="36" borderId="22" xfId="62" applyFont="1" applyFill="1" applyBorder="1" applyAlignment="1">
      <alignment horizontal="center" vertical="center" wrapText="1"/>
      <protection/>
    </xf>
    <xf numFmtId="0" fontId="23" fillId="36" borderId="26" xfId="62" applyFont="1" applyFill="1" applyBorder="1" applyAlignment="1">
      <alignment horizontal="center" vertical="center" wrapText="1"/>
      <protection/>
    </xf>
    <xf numFmtId="0" fontId="23" fillId="36" borderId="11" xfId="62" applyFont="1" applyFill="1" applyBorder="1" applyAlignment="1">
      <alignment horizontal="center" vertical="center" wrapText="1"/>
      <protection/>
    </xf>
    <xf numFmtId="0" fontId="23" fillId="36" borderId="12" xfId="62" applyFont="1" applyFill="1" applyBorder="1" applyAlignment="1">
      <alignment horizontal="center" vertical="center" wrapText="1"/>
      <protection/>
    </xf>
    <xf numFmtId="0" fontId="23" fillId="36" borderId="24" xfId="62" applyFont="1" applyFill="1" applyBorder="1" applyAlignment="1">
      <alignment horizontal="center" vertical="center" wrapText="1"/>
      <protection/>
    </xf>
    <xf numFmtId="0" fontId="23" fillId="36" borderId="11" xfId="0" applyFont="1" applyFill="1" applyBorder="1" applyAlignment="1">
      <alignment horizontal="center" vertical="center" wrapText="1"/>
    </xf>
    <xf numFmtId="0" fontId="27" fillId="36" borderId="82" xfId="58" applyNumberFormat="1" applyFont="1" applyFill="1" applyBorder="1" applyAlignment="1">
      <alignment horizontal="center" wrapText="1"/>
      <protection/>
    </xf>
    <xf numFmtId="0" fontId="27" fillId="36" borderId="83" xfId="58" applyNumberFormat="1" applyFont="1" applyFill="1" applyBorder="1" applyAlignment="1">
      <alignment horizontal="center" wrapText="1"/>
      <protection/>
    </xf>
    <xf numFmtId="0" fontId="27" fillId="36" borderId="49" xfId="58" applyFont="1" applyFill="1" applyBorder="1" applyAlignment="1">
      <alignment horizontal="center"/>
      <protection/>
    </xf>
    <xf numFmtId="0" fontId="27" fillId="36" borderId="50" xfId="63" applyFont="1" applyFill="1" applyBorder="1" applyAlignment="1">
      <alignment horizontal="center" vertical="center"/>
      <protection/>
    </xf>
    <xf numFmtId="0" fontId="27" fillId="36" borderId="31" xfId="63" applyFont="1" applyFill="1" applyBorder="1" applyAlignment="1">
      <alignment horizontal="center" vertical="center"/>
      <protection/>
    </xf>
    <xf numFmtId="0" fontId="27" fillId="36" borderId="82" xfId="58" applyFont="1" applyFill="1" applyBorder="1" applyAlignment="1">
      <alignment horizontal="center"/>
      <protection/>
    </xf>
    <xf numFmtId="0" fontId="27" fillId="36" borderId="83" xfId="58" applyFont="1" applyFill="1" applyBorder="1" applyAlignment="1">
      <alignment horizontal="center"/>
      <protection/>
    </xf>
    <xf numFmtId="0" fontId="14" fillId="33" borderId="0" xfId="63" applyFont="1" applyFill="1" applyAlignment="1">
      <alignment horizontal="left" vertical="center"/>
      <protection/>
    </xf>
    <xf numFmtId="0" fontId="27" fillId="36" borderId="48" xfId="63" applyFont="1" applyFill="1" applyBorder="1" applyAlignment="1">
      <alignment horizontal="center" vertical="center"/>
      <protection/>
    </xf>
    <xf numFmtId="0" fontId="27" fillId="36" borderId="34" xfId="63" applyFont="1" applyFill="1" applyBorder="1" applyAlignment="1">
      <alignment horizontal="center" vertical="center"/>
      <protection/>
    </xf>
    <xf numFmtId="0" fontId="9" fillId="36" borderId="49" xfId="58" applyFont="1" applyFill="1" applyBorder="1" applyAlignment="1">
      <alignment horizontal="center"/>
      <protection/>
    </xf>
    <xf numFmtId="0" fontId="9" fillId="36" borderId="50" xfId="63" applyFont="1" applyFill="1" applyBorder="1" applyAlignment="1">
      <alignment horizontal="center" vertical="center"/>
      <protection/>
    </xf>
    <xf numFmtId="0" fontId="9" fillId="36" borderId="31" xfId="63" applyFont="1" applyFill="1" applyBorder="1" applyAlignment="1">
      <alignment horizontal="center" vertical="center"/>
      <protection/>
    </xf>
    <xf numFmtId="0" fontId="9" fillId="36" borderId="48" xfId="63" applyFont="1" applyFill="1" applyBorder="1" applyAlignment="1">
      <alignment horizontal="center" vertical="center"/>
      <protection/>
    </xf>
    <xf numFmtId="0" fontId="9" fillId="36" borderId="34" xfId="63" applyFont="1" applyFill="1" applyBorder="1" applyAlignment="1">
      <alignment horizontal="center" vertical="center"/>
      <protection/>
    </xf>
    <xf numFmtId="0" fontId="73" fillId="37" borderId="11" xfId="0" applyFont="1" applyFill="1" applyBorder="1" applyAlignment="1">
      <alignment horizontal="center" vertical="center"/>
    </xf>
    <xf numFmtId="0" fontId="23" fillId="37" borderId="26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/>
    </xf>
    <xf numFmtId="0" fontId="73" fillId="37" borderId="11" xfId="0" applyFont="1" applyFill="1" applyBorder="1" applyAlignment="1">
      <alignment horizontal="center" vertical="center" wrapText="1"/>
    </xf>
    <xf numFmtId="0" fontId="23" fillId="37" borderId="22" xfId="0" applyFont="1" applyFill="1" applyBorder="1" applyAlignment="1">
      <alignment horizontal="center" vertical="center" wrapText="1"/>
    </xf>
    <xf numFmtId="0" fontId="23" fillId="37" borderId="26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24" xfId="0" applyFont="1" applyFill="1" applyBorder="1" applyAlignment="1">
      <alignment horizontal="center"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26" xfId="0" applyFont="1" applyFill="1" applyBorder="1" applyAlignment="1">
      <alignment horizontal="center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37" borderId="24" xfId="0" applyFont="1" applyFill="1" applyBorder="1" applyAlignment="1">
      <alignment horizontal="center" vertical="center" wrapText="1"/>
    </xf>
    <xf numFmtId="0" fontId="73" fillId="38" borderId="11" xfId="0" applyFont="1" applyFill="1" applyBorder="1" applyAlignment="1">
      <alignment horizontal="center" vertical="center"/>
    </xf>
    <xf numFmtId="0" fontId="73" fillId="38" borderId="11" xfId="0" applyFont="1" applyFill="1" applyBorder="1" applyAlignment="1">
      <alignment horizontal="center" vertical="center" wrapText="1"/>
    </xf>
    <xf numFmtId="0" fontId="73" fillId="38" borderId="22" xfId="0" applyFont="1" applyFill="1" applyBorder="1" applyAlignment="1">
      <alignment horizontal="center" vertical="center" wrapText="1"/>
    </xf>
    <xf numFmtId="0" fontId="73" fillId="38" borderId="2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0" fontId="24" fillId="41" borderId="55" xfId="0" applyFont="1" applyFill="1" applyBorder="1" applyAlignment="1">
      <alignment horizontal="center" vertical="center"/>
    </xf>
    <xf numFmtId="0" fontId="24" fillId="41" borderId="51" xfId="0" applyFont="1" applyFill="1" applyBorder="1" applyAlignment="1">
      <alignment horizontal="center" vertical="center"/>
    </xf>
    <xf numFmtId="0" fontId="24" fillId="41" borderId="83" xfId="0" applyFont="1" applyFill="1" applyBorder="1" applyAlignment="1">
      <alignment horizontal="center"/>
    </xf>
    <xf numFmtId="0" fontId="24" fillId="41" borderId="49" xfId="0" applyFont="1" applyFill="1" applyBorder="1" applyAlignment="1">
      <alignment horizontal="center"/>
    </xf>
    <xf numFmtId="0" fontId="24" fillId="41" borderId="82" xfId="0" applyFont="1" applyFill="1" applyBorder="1" applyAlignment="1">
      <alignment horizontal="center"/>
    </xf>
    <xf numFmtId="0" fontId="24" fillId="41" borderId="82" xfId="0" applyFont="1" applyFill="1" applyBorder="1" applyAlignment="1">
      <alignment horizontal="center" wrapText="1"/>
    </xf>
    <xf numFmtId="0" fontId="24" fillId="41" borderId="84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4" fillId="41" borderId="83" xfId="0" applyFont="1" applyFill="1" applyBorder="1" applyAlignment="1">
      <alignment horizontal="center" vertical="center"/>
    </xf>
    <xf numFmtId="0" fontId="24" fillId="41" borderId="49" xfId="0" applyFont="1" applyFill="1" applyBorder="1" applyAlignment="1">
      <alignment horizontal="center" vertical="center"/>
    </xf>
    <xf numFmtId="0" fontId="24" fillId="41" borderId="82" xfId="0" applyFont="1" applyFill="1" applyBorder="1" applyAlignment="1">
      <alignment horizontal="center" vertical="center"/>
    </xf>
    <xf numFmtId="0" fontId="24" fillId="41" borderId="50" xfId="0" applyFont="1" applyFill="1" applyBorder="1" applyAlignment="1">
      <alignment horizontal="center" vertical="center"/>
    </xf>
    <xf numFmtId="0" fontId="24" fillId="41" borderId="56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4" fillId="41" borderId="85" xfId="0" applyFont="1" applyFill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24" fillId="41" borderId="86" xfId="0" applyFont="1" applyFill="1" applyBorder="1" applyAlignment="1">
      <alignment horizontal="center"/>
    </xf>
    <xf numFmtId="0" fontId="24" fillId="41" borderId="46" xfId="0" applyFont="1" applyFill="1" applyBorder="1" applyAlignment="1">
      <alignment horizontal="center"/>
    </xf>
    <xf numFmtId="0" fontId="24" fillId="41" borderId="43" xfId="0" applyFont="1" applyFill="1" applyBorder="1" applyAlignment="1">
      <alignment horizontal="center"/>
    </xf>
    <xf numFmtId="0" fontId="24" fillId="41" borderId="58" xfId="0" applyFont="1" applyFill="1" applyBorder="1" applyAlignment="1">
      <alignment horizontal="center"/>
    </xf>
    <xf numFmtId="0" fontId="26" fillId="41" borderId="82" xfId="0" applyFont="1" applyFill="1" applyBorder="1" applyAlignment="1">
      <alignment horizontal="center" wrapText="1"/>
    </xf>
    <xf numFmtId="0" fontId="26" fillId="41" borderId="84" xfId="0" applyFont="1" applyFill="1" applyBorder="1" applyAlignment="1">
      <alignment horizontal="center" wrapText="1"/>
    </xf>
    <xf numFmtId="0" fontId="26" fillId="41" borderId="87" xfId="0" applyFont="1" applyFill="1" applyBorder="1" applyAlignment="1">
      <alignment horizontal="center" vertical="center" wrapText="1"/>
    </xf>
    <xf numFmtId="0" fontId="26" fillId="41" borderId="25" xfId="0" applyFont="1" applyFill="1" applyBorder="1" applyAlignment="1">
      <alignment horizontal="center" vertical="center" wrapText="1"/>
    </xf>
    <xf numFmtId="0" fontId="26" fillId="41" borderId="88" xfId="0" applyFont="1" applyFill="1" applyBorder="1" applyAlignment="1">
      <alignment horizontal="center" wrapText="1"/>
    </xf>
    <xf numFmtId="0" fontId="26" fillId="41" borderId="83" xfId="0" applyFont="1" applyFill="1" applyBorder="1" applyAlignment="1">
      <alignment horizontal="center" wrapText="1"/>
    </xf>
    <xf numFmtId="0" fontId="26" fillId="41" borderId="49" xfId="0" applyFont="1" applyFill="1" applyBorder="1" applyAlignment="1">
      <alignment horizontal="center" wrapText="1"/>
    </xf>
    <xf numFmtId="0" fontId="26" fillId="41" borderId="55" xfId="0" applyFont="1" applyFill="1" applyBorder="1" applyAlignment="1">
      <alignment horizontal="center" wrapText="1"/>
    </xf>
    <xf numFmtId="0" fontId="26" fillId="41" borderId="51" xfId="0" applyFont="1" applyFill="1" applyBorder="1" applyAlignment="1">
      <alignment horizontal="center" wrapText="1"/>
    </xf>
    <xf numFmtId="0" fontId="26" fillId="41" borderId="49" xfId="0" applyFont="1" applyFill="1" applyBorder="1" applyAlignment="1">
      <alignment horizontal="center"/>
    </xf>
    <xf numFmtId="0" fontId="26" fillId="41" borderId="49" xfId="0" applyFont="1" applyFill="1" applyBorder="1" applyAlignment="1">
      <alignment horizontal="center" wrapText="1" shrinkToFit="1"/>
    </xf>
    <xf numFmtId="0" fontId="26" fillId="41" borderId="55" xfId="0" applyFont="1" applyFill="1" applyBorder="1" applyAlignment="1">
      <alignment horizontal="center"/>
    </xf>
    <xf numFmtId="0" fontId="26" fillId="41" borderId="51" xfId="0" applyFont="1" applyFill="1" applyBorder="1" applyAlignment="1">
      <alignment horizontal="center"/>
    </xf>
    <xf numFmtId="0" fontId="26" fillId="41" borderId="83" xfId="0" applyFont="1" applyFill="1" applyBorder="1" applyAlignment="1">
      <alignment horizontal="center"/>
    </xf>
    <xf numFmtId="0" fontId="26" fillId="41" borderId="50" xfId="0" applyFont="1" applyFill="1" applyBorder="1" applyAlignment="1">
      <alignment horizontal="center" wrapText="1"/>
    </xf>
    <xf numFmtId="0" fontId="26" fillId="41" borderId="56" xfId="0" applyFont="1" applyFill="1" applyBorder="1" applyAlignment="1">
      <alignment horizontal="center" wrapText="1"/>
    </xf>
    <xf numFmtId="0" fontId="26" fillId="42" borderId="87" xfId="0" applyFont="1" applyFill="1" applyBorder="1" applyAlignment="1">
      <alignment horizontal="center" vertical="center" wrapText="1"/>
    </xf>
    <xf numFmtId="0" fontId="26" fillId="42" borderId="25" xfId="0" applyFont="1" applyFill="1" applyBorder="1" applyAlignment="1">
      <alignment horizontal="center" vertical="center" wrapText="1"/>
    </xf>
    <xf numFmtId="0" fontId="24" fillId="42" borderId="48" xfId="0" applyFont="1" applyFill="1" applyBorder="1" applyAlignment="1">
      <alignment horizontal="center"/>
    </xf>
    <xf numFmtId="0" fontId="24" fillId="42" borderId="49" xfId="0" applyFont="1" applyFill="1" applyBorder="1" applyAlignment="1">
      <alignment horizontal="center"/>
    </xf>
    <xf numFmtId="0" fontId="24" fillId="42" borderId="82" xfId="0" applyFont="1" applyFill="1" applyBorder="1" applyAlignment="1">
      <alignment horizontal="center" wrapText="1"/>
    </xf>
    <xf numFmtId="0" fontId="24" fillId="42" borderId="84" xfId="0" applyFont="1" applyFill="1" applyBorder="1" applyAlignment="1">
      <alignment horizontal="center" wrapText="1"/>
    </xf>
    <xf numFmtId="0" fontId="24" fillId="43" borderId="84" xfId="0" applyFont="1" applyFill="1" applyBorder="1" applyAlignment="1">
      <alignment horizontal="center" vertical="center"/>
    </xf>
    <xf numFmtId="0" fontId="24" fillId="43" borderId="58" xfId="0" applyFont="1" applyFill="1" applyBorder="1" applyAlignment="1">
      <alignment horizontal="center" vertical="center"/>
    </xf>
    <xf numFmtId="0" fontId="24" fillId="42" borderId="83" xfId="0" applyFont="1" applyFill="1" applyBorder="1" applyAlignment="1">
      <alignment horizontal="center" vertical="center"/>
    </xf>
    <xf numFmtId="0" fontId="24" fillId="42" borderId="49" xfId="0" applyFont="1" applyFill="1" applyBorder="1" applyAlignment="1">
      <alignment horizontal="center" vertical="center"/>
    </xf>
    <xf numFmtId="0" fontId="24" fillId="42" borderId="82" xfId="0" applyFont="1" applyFill="1" applyBorder="1" applyAlignment="1">
      <alignment horizontal="center" vertical="center" wrapText="1"/>
    </xf>
    <xf numFmtId="0" fontId="24" fillId="42" borderId="83" xfId="0" applyFont="1" applyFill="1" applyBorder="1" applyAlignment="1">
      <alignment horizontal="center" vertical="center" wrapText="1"/>
    </xf>
    <xf numFmtId="0" fontId="24" fillId="42" borderId="50" xfId="0" applyFont="1" applyFill="1" applyBorder="1" applyAlignment="1">
      <alignment horizontal="center" vertical="center"/>
    </xf>
    <xf numFmtId="0" fontId="24" fillId="42" borderId="56" xfId="0" applyFont="1" applyFill="1" applyBorder="1" applyAlignment="1">
      <alignment horizontal="center" vertical="center"/>
    </xf>
    <xf numFmtId="0" fontId="24" fillId="42" borderId="85" xfId="0" applyFont="1" applyFill="1" applyBorder="1" applyAlignment="1">
      <alignment horizontal="center" wrapText="1"/>
    </xf>
    <xf numFmtId="0" fontId="0" fillId="42" borderId="85" xfId="0" applyFill="1" applyBorder="1" applyAlignment="1">
      <alignment horizontal="center" wrapText="1"/>
    </xf>
    <xf numFmtId="0" fontId="24" fillId="42" borderId="55" xfId="0" applyFont="1" applyFill="1" applyBorder="1" applyAlignment="1">
      <alignment horizontal="center" vertical="center"/>
    </xf>
    <xf numFmtId="0" fontId="24" fillId="42" borderId="51" xfId="0" applyFont="1" applyFill="1" applyBorder="1" applyAlignment="1">
      <alignment horizontal="center" vertical="center"/>
    </xf>
    <xf numFmtId="0" fontId="24" fillId="42" borderId="86" xfId="0" applyFont="1" applyFill="1" applyBorder="1" applyAlignment="1">
      <alignment horizontal="center"/>
    </xf>
    <xf numFmtId="0" fontId="24" fillId="42" borderId="46" xfId="0" applyFont="1" applyFill="1" applyBorder="1" applyAlignment="1">
      <alignment horizontal="center"/>
    </xf>
    <xf numFmtId="0" fontId="24" fillId="42" borderId="43" xfId="0" applyFont="1" applyFill="1" applyBorder="1" applyAlignment="1">
      <alignment horizontal="center"/>
    </xf>
    <xf numFmtId="0" fontId="24" fillId="42" borderId="58" xfId="0" applyFont="1" applyFill="1" applyBorder="1" applyAlignment="1">
      <alignment horizontal="center"/>
    </xf>
    <xf numFmtId="0" fontId="24" fillId="42" borderId="89" xfId="0" applyFont="1" applyFill="1" applyBorder="1" applyAlignment="1">
      <alignment horizontal="center" wrapText="1"/>
    </xf>
    <xf numFmtId="0" fontId="24" fillId="42" borderId="58" xfId="0" applyFont="1" applyFill="1" applyBorder="1" applyAlignment="1">
      <alignment horizontal="center" wrapText="1"/>
    </xf>
    <xf numFmtId="0" fontId="26" fillId="42" borderId="49" xfId="0" applyFont="1" applyFill="1" applyBorder="1" applyAlignment="1">
      <alignment horizontal="center" wrapText="1"/>
    </xf>
    <xf numFmtId="0" fontId="26" fillId="42" borderId="82" xfId="0" applyFont="1" applyFill="1" applyBorder="1" applyAlignment="1">
      <alignment horizontal="center" wrapText="1"/>
    </xf>
    <xf numFmtId="0" fontId="26" fillId="42" borderId="55" xfId="0" applyFont="1" applyFill="1" applyBorder="1" applyAlignment="1">
      <alignment horizontal="center" wrapText="1"/>
    </xf>
    <xf numFmtId="0" fontId="26" fillId="42" borderId="51" xfId="0" applyFont="1" applyFill="1" applyBorder="1" applyAlignment="1">
      <alignment horizontal="center" wrapText="1"/>
    </xf>
    <xf numFmtId="0" fontId="26" fillId="42" borderId="83" xfId="0" applyFont="1" applyFill="1" applyBorder="1" applyAlignment="1">
      <alignment horizontal="center" wrapText="1"/>
    </xf>
    <xf numFmtId="0" fontId="26" fillId="43" borderId="82" xfId="0" applyFont="1" applyFill="1" applyBorder="1" applyAlignment="1">
      <alignment horizontal="center"/>
    </xf>
    <xf numFmtId="0" fontId="26" fillId="43" borderId="83" xfId="0" applyFont="1" applyFill="1" applyBorder="1" applyAlignment="1">
      <alignment horizontal="center"/>
    </xf>
    <xf numFmtId="0" fontId="26" fillId="43" borderId="50" xfId="0" applyFont="1" applyFill="1" applyBorder="1" applyAlignment="1">
      <alignment horizontal="center" wrapText="1"/>
    </xf>
    <xf numFmtId="0" fontId="26" fillId="43" borderId="31" xfId="0" applyFont="1" applyFill="1" applyBorder="1" applyAlignment="1">
      <alignment horizontal="center" wrapText="1"/>
    </xf>
    <xf numFmtId="0" fontId="24" fillId="44" borderId="55" xfId="0" applyFont="1" applyFill="1" applyBorder="1" applyAlignment="1">
      <alignment horizontal="center" vertical="center"/>
    </xf>
    <xf numFmtId="0" fontId="24" fillId="44" borderId="51" xfId="0" applyFont="1" applyFill="1" applyBorder="1" applyAlignment="1">
      <alignment horizontal="center" vertical="center"/>
    </xf>
    <xf numFmtId="0" fontId="24" fillId="44" borderId="83" xfId="0" applyFont="1" applyFill="1" applyBorder="1" applyAlignment="1">
      <alignment horizontal="center"/>
    </xf>
    <xf numFmtId="0" fontId="24" fillId="44" borderId="49" xfId="0" applyFont="1" applyFill="1" applyBorder="1" applyAlignment="1">
      <alignment horizontal="center"/>
    </xf>
    <xf numFmtId="0" fontId="24" fillId="44" borderId="82" xfId="0" applyFont="1" applyFill="1" applyBorder="1" applyAlignment="1">
      <alignment horizontal="center" vertical="center" wrapText="1"/>
    </xf>
    <xf numFmtId="0" fontId="24" fillId="44" borderId="84" xfId="0" applyFont="1" applyFill="1" applyBorder="1" applyAlignment="1">
      <alignment horizontal="center" vertical="center" wrapText="1"/>
    </xf>
    <xf numFmtId="0" fontId="24" fillId="44" borderId="84" xfId="0" applyFont="1" applyFill="1" applyBorder="1" applyAlignment="1">
      <alignment horizontal="center" vertical="center"/>
    </xf>
    <xf numFmtId="0" fontId="24" fillId="44" borderId="58" xfId="0" applyFont="1" applyFill="1" applyBorder="1" applyAlignment="1">
      <alignment horizontal="center" vertical="center"/>
    </xf>
    <xf numFmtId="0" fontId="24" fillId="44" borderId="83" xfId="0" applyFont="1" applyFill="1" applyBorder="1" applyAlignment="1">
      <alignment horizontal="center" vertical="center"/>
    </xf>
    <xf numFmtId="0" fontId="24" fillId="44" borderId="49" xfId="0" applyFont="1" applyFill="1" applyBorder="1" applyAlignment="1">
      <alignment horizontal="center" vertical="center"/>
    </xf>
    <xf numFmtId="0" fontId="24" fillId="44" borderId="90" xfId="0" applyFont="1" applyFill="1" applyBorder="1" applyAlignment="1">
      <alignment horizontal="center" vertical="center" wrapText="1"/>
    </xf>
    <xf numFmtId="0" fontId="24" fillId="44" borderId="33" xfId="0" applyFont="1" applyFill="1" applyBorder="1" applyAlignment="1">
      <alignment horizontal="center" vertical="center" wrapText="1"/>
    </xf>
    <xf numFmtId="0" fontId="26" fillId="44" borderId="49" xfId="0" applyFont="1" applyFill="1" applyBorder="1" applyAlignment="1">
      <alignment horizontal="center" wrapText="1"/>
    </xf>
    <xf numFmtId="0" fontId="24" fillId="44" borderId="88" xfId="0" applyFont="1" applyFill="1" applyBorder="1" applyAlignment="1">
      <alignment horizontal="center" vertical="center"/>
    </xf>
    <xf numFmtId="0" fontId="24" fillId="44" borderId="89" xfId="0" applyFont="1" applyFill="1" applyBorder="1" applyAlignment="1">
      <alignment horizontal="center" vertical="center"/>
    </xf>
    <xf numFmtId="0" fontId="26" fillId="44" borderId="87" xfId="0" applyFont="1" applyFill="1" applyBorder="1" applyAlignment="1">
      <alignment horizontal="center" vertical="center" wrapText="1"/>
    </xf>
    <xf numFmtId="0" fontId="26" fillId="44" borderId="2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26" fillId="44" borderId="49" xfId="58" applyFont="1" applyFill="1" applyBorder="1" applyAlignment="1">
      <alignment horizontal="center" wrapText="1"/>
      <protection/>
    </xf>
    <xf numFmtId="0" fontId="26" fillId="44" borderId="48" xfId="0" applyFont="1" applyFill="1" applyBorder="1" applyAlignment="1">
      <alignment horizontal="center" wrapText="1"/>
    </xf>
    <xf numFmtId="0" fontId="26" fillId="44" borderId="52" xfId="0" applyFont="1" applyFill="1" applyBorder="1" applyAlignment="1">
      <alignment horizontal="center" wrapText="1"/>
    </xf>
    <xf numFmtId="0" fontId="26" fillId="44" borderId="55" xfId="0" applyFont="1" applyFill="1" applyBorder="1" applyAlignment="1">
      <alignment horizontal="center" wrapText="1"/>
    </xf>
    <xf numFmtId="0" fontId="26" fillId="44" borderId="51" xfId="0" applyFont="1" applyFill="1" applyBorder="1" applyAlignment="1">
      <alignment horizontal="center" wrapText="1"/>
    </xf>
    <xf numFmtId="0" fontId="26" fillId="44" borderId="49" xfId="0" applyFont="1" applyFill="1" applyBorder="1" applyAlignment="1">
      <alignment horizontal="center"/>
    </xf>
    <xf numFmtId="0" fontId="26" fillId="44" borderId="50" xfId="0" applyFont="1" applyFill="1" applyBorder="1" applyAlignment="1">
      <alignment horizontal="center" wrapText="1"/>
    </xf>
    <xf numFmtId="0" fontId="26" fillId="44" borderId="84" xfId="0" applyFont="1" applyFill="1" applyBorder="1" applyAlignment="1">
      <alignment horizontal="center" wrapText="1"/>
    </xf>
    <xf numFmtId="0" fontId="26" fillId="44" borderId="58" xfId="0" applyFont="1" applyFill="1" applyBorder="1" applyAlignment="1">
      <alignment horizontal="center" wrapText="1"/>
    </xf>
    <xf numFmtId="0" fontId="26" fillId="44" borderId="55" xfId="0" applyFont="1" applyFill="1" applyBorder="1" applyAlignment="1">
      <alignment horizontal="center"/>
    </xf>
    <xf numFmtId="0" fontId="26" fillId="44" borderId="51" xfId="0" applyFont="1" applyFill="1" applyBorder="1" applyAlignment="1">
      <alignment horizontal="center"/>
    </xf>
    <xf numFmtId="0" fontId="24" fillId="45" borderId="55" xfId="0" applyFont="1" applyFill="1" applyBorder="1" applyAlignment="1">
      <alignment horizontal="center" vertical="center"/>
    </xf>
    <xf numFmtId="0" fontId="24" fillId="45" borderId="51" xfId="0" applyFont="1" applyFill="1" applyBorder="1" applyAlignment="1">
      <alignment horizontal="center" vertical="center"/>
    </xf>
    <xf numFmtId="0" fontId="24" fillId="45" borderId="83" xfId="0" applyFont="1" applyFill="1" applyBorder="1" applyAlignment="1">
      <alignment horizontal="center"/>
    </xf>
    <xf numFmtId="0" fontId="24" fillId="45" borderId="49" xfId="0" applyFont="1" applyFill="1" applyBorder="1" applyAlignment="1">
      <alignment horizontal="center"/>
    </xf>
    <xf numFmtId="0" fontId="24" fillId="45" borderId="82" xfId="0" applyFont="1" applyFill="1" applyBorder="1" applyAlignment="1">
      <alignment horizontal="center" vertical="center" wrapText="1"/>
    </xf>
    <xf numFmtId="0" fontId="24" fillId="45" borderId="84" xfId="0" applyFont="1" applyFill="1" applyBorder="1" applyAlignment="1">
      <alignment horizontal="center" vertical="center" wrapText="1"/>
    </xf>
    <xf numFmtId="0" fontId="24" fillId="45" borderId="84" xfId="0" applyFont="1" applyFill="1" applyBorder="1" applyAlignment="1">
      <alignment horizontal="center" vertical="center"/>
    </xf>
    <xf numFmtId="0" fontId="24" fillId="45" borderId="58" xfId="0" applyFont="1" applyFill="1" applyBorder="1" applyAlignment="1">
      <alignment horizontal="center" vertical="center"/>
    </xf>
    <xf numFmtId="0" fontId="24" fillId="45" borderId="83" xfId="0" applyFont="1" applyFill="1" applyBorder="1" applyAlignment="1">
      <alignment horizontal="center" vertical="center"/>
    </xf>
    <xf numFmtId="0" fontId="24" fillId="45" borderId="49" xfId="0" applyFont="1" applyFill="1" applyBorder="1" applyAlignment="1">
      <alignment horizontal="center" vertical="center"/>
    </xf>
    <xf numFmtId="0" fontId="24" fillId="45" borderId="90" xfId="0" applyFont="1" applyFill="1" applyBorder="1" applyAlignment="1">
      <alignment horizontal="center" vertical="center" wrapText="1"/>
    </xf>
    <xf numFmtId="0" fontId="24" fillId="45" borderId="33" xfId="0" applyFont="1" applyFill="1" applyBorder="1" applyAlignment="1">
      <alignment horizontal="center" vertical="center" wrapText="1"/>
    </xf>
    <xf numFmtId="0" fontId="24" fillId="45" borderId="88" xfId="0" applyFont="1" applyFill="1" applyBorder="1" applyAlignment="1">
      <alignment horizontal="center" vertical="center"/>
    </xf>
    <xf numFmtId="0" fontId="24" fillId="45" borderId="89" xfId="0" applyFont="1" applyFill="1" applyBorder="1" applyAlignment="1">
      <alignment horizontal="center" vertical="center"/>
    </xf>
    <xf numFmtId="0" fontId="24" fillId="45" borderId="82" xfId="0" applyFont="1" applyFill="1" applyBorder="1" applyAlignment="1">
      <alignment horizontal="center" wrapText="1"/>
    </xf>
    <xf numFmtId="0" fontId="24" fillId="45" borderId="83" xfId="0" applyFont="1" applyFill="1" applyBorder="1" applyAlignment="1">
      <alignment horizontal="center" wrapText="1"/>
    </xf>
    <xf numFmtId="0" fontId="26" fillId="45" borderId="49" xfId="0" applyFont="1" applyFill="1" applyBorder="1" applyAlignment="1">
      <alignment horizontal="center" wrapText="1"/>
    </xf>
    <xf numFmtId="0" fontId="26" fillId="45" borderId="87" xfId="0" applyFont="1" applyFill="1" applyBorder="1" applyAlignment="1">
      <alignment horizontal="center" vertical="center" wrapText="1"/>
    </xf>
    <xf numFmtId="0" fontId="26" fillId="45" borderId="25" xfId="0" applyFont="1" applyFill="1" applyBorder="1" applyAlignment="1">
      <alignment horizontal="center" vertical="center" wrapText="1"/>
    </xf>
    <xf numFmtId="0" fontId="26" fillId="45" borderId="49" xfId="58" applyFont="1" applyFill="1" applyBorder="1" applyAlignment="1">
      <alignment horizontal="center" wrapText="1"/>
      <protection/>
    </xf>
    <xf numFmtId="0" fontId="26" fillId="45" borderId="48" xfId="0" applyFont="1" applyFill="1" applyBorder="1" applyAlignment="1">
      <alignment horizontal="center" wrapText="1"/>
    </xf>
    <xf numFmtId="0" fontId="26" fillId="45" borderId="52" xfId="0" applyFont="1" applyFill="1" applyBorder="1" applyAlignment="1">
      <alignment horizontal="center" wrapText="1"/>
    </xf>
    <xf numFmtId="0" fontId="26" fillId="45" borderId="55" xfId="0" applyFont="1" applyFill="1" applyBorder="1" applyAlignment="1">
      <alignment horizontal="center" wrapText="1"/>
    </xf>
    <xf numFmtId="0" fontId="26" fillId="45" borderId="51" xfId="0" applyFont="1" applyFill="1" applyBorder="1" applyAlignment="1">
      <alignment horizontal="center" wrapText="1"/>
    </xf>
    <xf numFmtId="0" fontId="26" fillId="45" borderId="49" xfId="0" applyFont="1" applyFill="1" applyBorder="1" applyAlignment="1">
      <alignment horizontal="center"/>
    </xf>
    <xf numFmtId="0" fontId="26" fillId="45" borderId="50" xfId="0" applyFont="1" applyFill="1" applyBorder="1" applyAlignment="1">
      <alignment horizontal="center" wrapText="1"/>
    </xf>
    <xf numFmtId="0" fontId="26" fillId="45" borderId="84" xfId="0" applyFont="1" applyFill="1" applyBorder="1" applyAlignment="1">
      <alignment horizontal="center" wrapText="1"/>
    </xf>
    <xf numFmtId="0" fontId="26" fillId="45" borderId="58" xfId="0" applyFont="1" applyFill="1" applyBorder="1" applyAlignment="1">
      <alignment horizontal="center" wrapText="1"/>
    </xf>
    <xf numFmtId="0" fontId="26" fillId="45" borderId="55" xfId="0" applyFont="1" applyFill="1" applyBorder="1" applyAlignment="1">
      <alignment horizontal="center"/>
    </xf>
    <xf numFmtId="0" fontId="26" fillId="45" borderId="51" xfId="0" applyFont="1" applyFill="1" applyBorder="1" applyAlignment="1">
      <alignment horizontal="center"/>
    </xf>
    <xf numFmtId="0" fontId="73" fillId="40" borderId="11" xfId="0" applyFont="1" applyFill="1" applyBorder="1" applyAlignment="1">
      <alignment horizontal="center" vertical="center"/>
    </xf>
    <xf numFmtId="0" fontId="73" fillId="40" borderId="11" xfId="0" applyFont="1" applyFill="1" applyBorder="1" applyAlignment="1">
      <alignment horizontal="center" wrapText="1"/>
    </xf>
    <xf numFmtId="0" fontId="73" fillId="40" borderId="11" xfId="0" applyFont="1" applyFill="1" applyBorder="1" applyAlignment="1">
      <alignment horizontal="center" vertical="center" wrapText="1"/>
    </xf>
    <xf numFmtId="0" fontId="73" fillId="40" borderId="49" xfId="0" applyFont="1" applyFill="1" applyBorder="1" applyAlignment="1">
      <alignment horizontal="center" wrapText="1"/>
    </xf>
    <xf numFmtId="0" fontId="73" fillId="40" borderId="50" xfId="0" applyFont="1" applyFill="1" applyBorder="1" applyAlignment="1">
      <alignment horizontal="center" vertical="center"/>
    </xf>
    <xf numFmtId="0" fontId="73" fillId="40" borderId="31" xfId="0" applyFont="1" applyFill="1" applyBorder="1" applyAlignment="1">
      <alignment horizontal="center" vertical="center"/>
    </xf>
    <xf numFmtId="0" fontId="73" fillId="40" borderId="48" xfId="0" applyFont="1" applyFill="1" applyBorder="1" applyAlignment="1">
      <alignment horizontal="center" vertical="center"/>
    </xf>
    <xf numFmtId="0" fontId="73" fillId="40" borderId="34" xfId="0" applyFont="1" applyFill="1" applyBorder="1" applyAlignment="1">
      <alignment horizontal="center" vertical="center"/>
    </xf>
    <xf numFmtId="0" fontId="73" fillId="40" borderId="11" xfId="0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14" fillId="33" borderId="0" xfId="0" applyFont="1" applyFill="1" applyAlignment="1">
      <alignment horizontal="left"/>
    </xf>
    <xf numFmtId="0" fontId="76" fillId="0" borderId="0" xfId="58" applyFont="1" applyFill="1">
      <alignment/>
      <protection/>
    </xf>
    <xf numFmtId="10" fontId="10" fillId="0" borderId="14" xfId="62" applyNumberFormat="1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07-08 - Report for EDU - workforce diversity data - Training,Disc &amp; Grievance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Workforce Diversity Data 2010 submission" xfId="62"/>
    <cellStyle name="Normal_Workforce Diversity Data 2010 submissio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27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2.140625" style="1" customWidth="1"/>
    <col min="2" max="2" width="15.140625" style="31" customWidth="1"/>
    <col min="3" max="3" width="9.140625" style="2" customWidth="1"/>
    <col min="4" max="9" width="9.140625" style="1" customWidth="1"/>
    <col min="10" max="10" width="47.57421875" style="1" customWidth="1"/>
    <col min="11" max="16384" width="9.140625" style="1" customWidth="1"/>
  </cols>
  <sheetData>
    <row r="1" spans="1:9" s="23" customFormat="1" ht="23.25">
      <c r="A1" s="21" t="s">
        <v>0</v>
      </c>
      <c r="B1" s="20"/>
      <c r="C1" s="20"/>
      <c r="D1" s="20"/>
      <c r="E1" s="20"/>
      <c r="F1" s="20"/>
      <c r="G1" s="20"/>
      <c r="H1" s="20"/>
      <c r="I1" s="22"/>
    </row>
    <row r="2" s="22" customFormat="1" ht="23.25"/>
    <row r="3" spans="1:9" s="23" customFormat="1" ht="23.25">
      <c r="A3" s="21" t="s">
        <v>199</v>
      </c>
      <c r="B3" s="20"/>
      <c r="C3" s="20"/>
      <c r="D3" s="20"/>
      <c r="E3" s="20"/>
      <c r="F3" s="20"/>
      <c r="G3" s="20"/>
      <c r="H3" s="20"/>
      <c r="I3" s="22"/>
    </row>
    <row r="4" s="2" customFormat="1" ht="18"/>
    <row r="5" spans="1:3" s="2" customFormat="1" ht="18" customHeight="1">
      <c r="A5" s="49" t="s">
        <v>1</v>
      </c>
      <c r="C5" s="24"/>
    </row>
    <row r="6" s="34" customFormat="1" ht="25.5" customHeight="1"/>
    <row r="7" spans="1:9" s="34" customFormat="1" ht="15.75">
      <c r="A7" s="47">
        <v>1</v>
      </c>
      <c r="B7" s="536" t="s">
        <v>12</v>
      </c>
      <c r="C7" s="536"/>
      <c r="D7" s="536"/>
      <c r="E7" s="536"/>
      <c r="F7" s="536"/>
      <c r="G7" s="536"/>
      <c r="H7" s="69"/>
      <c r="I7" s="69"/>
    </row>
    <row r="8" spans="1:9" s="34" customFormat="1" ht="15">
      <c r="A8" s="47"/>
      <c r="B8" s="69"/>
      <c r="C8" s="69"/>
      <c r="D8" s="69"/>
      <c r="E8" s="69"/>
      <c r="F8" s="69"/>
      <c r="G8" s="69"/>
      <c r="H8" s="69"/>
      <c r="I8" s="69"/>
    </row>
    <row r="9" spans="1:9" s="34" customFormat="1" ht="15.75">
      <c r="A9" s="47">
        <v>2</v>
      </c>
      <c r="B9" s="72" t="s">
        <v>13</v>
      </c>
      <c r="C9" s="72"/>
      <c r="D9" s="72"/>
      <c r="E9" s="72"/>
      <c r="F9" s="73"/>
      <c r="G9" s="73"/>
      <c r="H9" s="69"/>
      <c r="I9" s="69"/>
    </row>
    <row r="10" spans="1:9" s="34" customFormat="1" ht="15">
      <c r="A10" s="47"/>
      <c r="B10" s="69"/>
      <c r="C10" s="69"/>
      <c r="D10" s="69"/>
      <c r="E10" s="69"/>
      <c r="F10" s="69"/>
      <c r="G10" s="69"/>
      <c r="H10" s="69"/>
      <c r="I10" s="69"/>
    </row>
    <row r="11" spans="1:9" s="34" customFormat="1" ht="15.75">
      <c r="A11" s="47">
        <v>3</v>
      </c>
      <c r="B11" s="72" t="s">
        <v>14</v>
      </c>
      <c r="C11" s="72"/>
      <c r="D11" s="72"/>
      <c r="E11" s="72"/>
      <c r="F11" s="73"/>
      <c r="G11" s="73"/>
      <c r="H11" s="69"/>
      <c r="I11" s="69"/>
    </row>
    <row r="12" spans="1:9" s="34" customFormat="1" ht="15">
      <c r="A12" s="47"/>
      <c r="B12" s="69"/>
      <c r="C12" s="69"/>
      <c r="D12" s="69"/>
      <c r="E12" s="69"/>
      <c r="F12" s="69"/>
      <c r="G12" s="69"/>
      <c r="H12" s="69"/>
      <c r="I12" s="69"/>
    </row>
    <row r="13" spans="1:9" s="34" customFormat="1" ht="15.75">
      <c r="A13" s="47">
        <v>4</v>
      </c>
      <c r="B13" s="72" t="s">
        <v>140</v>
      </c>
      <c r="C13" s="72"/>
      <c r="D13" s="72"/>
      <c r="E13" s="72"/>
      <c r="F13" s="73"/>
      <c r="G13" s="73"/>
      <c r="H13" s="69"/>
      <c r="I13" s="69"/>
    </row>
    <row r="14" spans="1:9" s="34" customFormat="1" ht="15">
      <c r="A14" s="47"/>
      <c r="B14" s="69"/>
      <c r="C14" s="69"/>
      <c r="D14" s="69"/>
      <c r="E14" s="69"/>
      <c r="F14" s="69"/>
      <c r="G14" s="69"/>
      <c r="H14" s="69"/>
      <c r="I14" s="69"/>
    </row>
    <row r="15" spans="1:9" s="34" customFormat="1" ht="15.75">
      <c r="A15" s="47">
        <v>5</v>
      </c>
      <c r="B15" s="536" t="s">
        <v>32</v>
      </c>
      <c r="C15" s="536"/>
      <c r="D15" s="536"/>
      <c r="E15" s="536"/>
      <c r="F15" s="536"/>
      <c r="G15" s="536"/>
      <c r="H15" s="536"/>
      <c r="I15" s="69"/>
    </row>
    <row r="16" spans="1:9" s="34" customFormat="1" ht="15">
      <c r="A16" s="47"/>
      <c r="B16" s="69"/>
      <c r="C16" s="69"/>
      <c r="D16" s="69"/>
      <c r="E16" s="69"/>
      <c r="F16" s="69"/>
      <c r="G16" s="69"/>
      <c r="H16" s="69"/>
      <c r="I16" s="69"/>
    </row>
    <row r="17" spans="1:9" s="34" customFormat="1" ht="15.75">
      <c r="A17" s="47">
        <v>6</v>
      </c>
      <c r="B17" s="72" t="s">
        <v>33</v>
      </c>
      <c r="C17" s="72"/>
      <c r="D17" s="72"/>
      <c r="E17" s="72"/>
      <c r="F17" s="73"/>
      <c r="G17" s="73"/>
      <c r="H17" s="73"/>
      <c r="I17" s="69"/>
    </row>
    <row r="18" spans="1:9" s="34" customFormat="1" ht="15">
      <c r="A18" s="47"/>
      <c r="B18" s="70"/>
      <c r="C18" s="70"/>
      <c r="D18" s="70"/>
      <c r="E18" s="70"/>
      <c r="F18" s="70"/>
      <c r="G18" s="70"/>
      <c r="H18" s="70"/>
      <c r="I18" s="69"/>
    </row>
    <row r="19" spans="1:9" s="34" customFormat="1" ht="15.75">
      <c r="A19" s="47">
        <v>7</v>
      </c>
      <c r="B19" s="72" t="s">
        <v>15</v>
      </c>
      <c r="C19" s="72"/>
      <c r="D19" s="72"/>
      <c r="E19" s="72"/>
      <c r="F19" s="73"/>
      <c r="G19" s="70"/>
      <c r="H19" s="70"/>
      <c r="I19" s="69"/>
    </row>
    <row r="20" spans="1:9" s="34" customFormat="1" ht="15">
      <c r="A20" s="47"/>
      <c r="B20" s="70"/>
      <c r="C20" s="70"/>
      <c r="D20" s="70"/>
      <c r="E20" s="70"/>
      <c r="F20" s="70"/>
      <c r="G20" s="70"/>
      <c r="H20" s="70"/>
      <c r="I20" s="69"/>
    </row>
    <row r="21" spans="1:9" s="34" customFormat="1" ht="15.75">
      <c r="A21" s="47">
        <v>8</v>
      </c>
      <c r="B21" s="72" t="s">
        <v>16</v>
      </c>
      <c r="C21" s="72"/>
      <c r="D21" s="72"/>
      <c r="E21" s="72"/>
      <c r="F21" s="73"/>
      <c r="G21" s="70"/>
      <c r="H21" s="70"/>
      <c r="I21" s="69"/>
    </row>
    <row r="22" spans="1:9" s="34" customFormat="1" ht="15">
      <c r="A22" s="47"/>
      <c r="B22" s="70"/>
      <c r="C22" s="70"/>
      <c r="D22" s="70"/>
      <c r="E22" s="70"/>
      <c r="F22" s="70"/>
      <c r="G22" s="70"/>
      <c r="H22" s="70"/>
      <c r="I22" s="69"/>
    </row>
    <row r="23" spans="1:9" s="34" customFormat="1" ht="15.75">
      <c r="A23" s="47">
        <v>9</v>
      </c>
      <c r="B23" s="72" t="s">
        <v>17</v>
      </c>
      <c r="C23" s="72"/>
      <c r="D23" s="72"/>
      <c r="E23" s="72"/>
      <c r="F23" s="72"/>
      <c r="G23" s="70"/>
      <c r="H23" s="70"/>
      <c r="I23" s="69"/>
    </row>
    <row r="24" spans="1:9" s="34" customFormat="1" ht="15">
      <c r="A24" s="47"/>
      <c r="B24" s="70"/>
      <c r="C24" s="70"/>
      <c r="D24" s="70"/>
      <c r="E24" s="70"/>
      <c r="F24" s="70"/>
      <c r="G24" s="70"/>
      <c r="H24" s="70"/>
      <c r="I24" s="69"/>
    </row>
    <row r="25" spans="1:9" s="34" customFormat="1" ht="15.75">
      <c r="A25" s="47">
        <v>10</v>
      </c>
      <c r="B25" s="72" t="s">
        <v>139</v>
      </c>
      <c r="C25" s="72"/>
      <c r="D25" s="72"/>
      <c r="E25" s="74"/>
      <c r="F25" s="72"/>
      <c r="G25" s="70"/>
      <c r="H25" s="70"/>
      <c r="I25" s="69"/>
    </row>
    <row r="26" spans="1:9" s="34" customFormat="1" ht="15">
      <c r="A26" s="47"/>
      <c r="B26" s="70"/>
      <c r="C26" s="70"/>
      <c r="D26" s="70"/>
      <c r="E26" s="70"/>
      <c r="F26" s="70"/>
      <c r="G26" s="70"/>
      <c r="H26" s="70"/>
      <c r="I26" s="69"/>
    </row>
    <row r="27" spans="1:9" s="34" customFormat="1" ht="15.75">
      <c r="A27" s="47">
        <v>11</v>
      </c>
      <c r="B27" s="72" t="s">
        <v>75</v>
      </c>
      <c r="C27" s="72"/>
      <c r="D27" s="72"/>
      <c r="E27" s="72"/>
      <c r="F27" s="72"/>
      <c r="G27" s="70"/>
      <c r="H27" s="70"/>
      <c r="I27" s="69"/>
    </row>
    <row r="28" spans="1:9" s="34" customFormat="1" ht="15">
      <c r="A28" s="47"/>
      <c r="B28" s="70"/>
      <c r="C28" s="70"/>
      <c r="D28" s="70"/>
      <c r="E28" s="70"/>
      <c r="F28" s="70"/>
      <c r="G28" s="70"/>
      <c r="H28" s="70"/>
      <c r="I28" s="69"/>
    </row>
    <row r="29" spans="1:9" s="34" customFormat="1" ht="15.75">
      <c r="A29" s="47">
        <v>12</v>
      </c>
      <c r="B29" s="72" t="s">
        <v>76</v>
      </c>
      <c r="C29" s="72"/>
      <c r="D29" s="72"/>
      <c r="E29" s="72"/>
      <c r="F29" s="72"/>
      <c r="G29" s="70"/>
      <c r="H29" s="70"/>
      <c r="I29" s="69"/>
    </row>
    <row r="30" spans="1:9" s="34" customFormat="1" ht="15">
      <c r="A30" s="47"/>
      <c r="B30" s="70"/>
      <c r="C30" s="70"/>
      <c r="D30" s="70"/>
      <c r="E30" s="70"/>
      <c r="F30" s="70"/>
      <c r="G30" s="70"/>
      <c r="H30" s="70"/>
      <c r="I30" s="69"/>
    </row>
    <row r="31" spans="1:9" s="34" customFormat="1" ht="19.5" customHeight="1">
      <c r="A31" s="47">
        <v>13</v>
      </c>
      <c r="B31" s="536" t="s">
        <v>18</v>
      </c>
      <c r="C31" s="536"/>
      <c r="D31" s="536"/>
      <c r="E31" s="536"/>
      <c r="F31" s="536"/>
      <c r="G31" s="536"/>
      <c r="H31" s="536"/>
      <c r="I31" s="536"/>
    </row>
    <row r="32" spans="1:9" s="34" customFormat="1" ht="19.5" customHeight="1">
      <c r="A32" s="47"/>
      <c r="B32" s="69"/>
      <c r="C32" s="69"/>
      <c r="D32" s="69"/>
      <c r="E32" s="69"/>
      <c r="F32" s="69"/>
      <c r="G32" s="69"/>
      <c r="H32" s="69"/>
      <c r="I32" s="69"/>
    </row>
    <row r="33" spans="1:9" s="34" customFormat="1" ht="19.5" customHeight="1">
      <c r="A33" s="47">
        <v>14</v>
      </c>
      <c r="B33" s="536" t="s">
        <v>19</v>
      </c>
      <c r="C33" s="536"/>
      <c r="D33" s="536"/>
      <c r="E33" s="536"/>
      <c r="F33" s="536"/>
      <c r="G33" s="536"/>
      <c r="H33" s="536"/>
      <c r="I33" s="536"/>
    </row>
    <row r="34" spans="1:9" s="34" customFormat="1" ht="19.5" customHeight="1">
      <c r="A34" s="47"/>
      <c r="B34" s="69"/>
      <c r="C34" s="69"/>
      <c r="D34" s="69"/>
      <c r="E34" s="69"/>
      <c r="F34" s="69"/>
      <c r="G34" s="69"/>
      <c r="H34" s="69"/>
      <c r="I34" s="69"/>
    </row>
    <row r="35" spans="1:9" s="34" customFormat="1" ht="19.5" customHeight="1">
      <c r="A35" s="48">
        <v>15</v>
      </c>
      <c r="B35" s="536" t="s">
        <v>29</v>
      </c>
      <c r="C35" s="536"/>
      <c r="D35" s="536"/>
      <c r="E35" s="536"/>
      <c r="F35" s="536"/>
      <c r="G35" s="536"/>
      <c r="H35" s="536"/>
      <c r="I35" s="536"/>
    </row>
    <row r="36" spans="1:9" s="34" customFormat="1" ht="19.5" customHeight="1">
      <c r="A36" s="47"/>
      <c r="B36" s="70"/>
      <c r="C36" s="70"/>
      <c r="D36" s="70"/>
      <c r="E36" s="70"/>
      <c r="F36" s="70"/>
      <c r="G36" s="70"/>
      <c r="H36" s="70"/>
      <c r="I36" s="70"/>
    </row>
    <row r="37" spans="1:9" s="34" customFormat="1" ht="19.5" customHeight="1">
      <c r="A37" s="47">
        <v>16</v>
      </c>
      <c r="B37" s="536" t="s">
        <v>141</v>
      </c>
      <c r="C37" s="536"/>
      <c r="D37" s="536"/>
      <c r="E37" s="536"/>
      <c r="F37" s="536"/>
      <c r="G37" s="536"/>
      <c r="H37" s="536"/>
      <c r="I37" s="536"/>
    </row>
    <row r="38" spans="1:9" s="34" customFormat="1" ht="19.5" customHeight="1">
      <c r="A38" s="47"/>
      <c r="B38" s="70"/>
      <c r="C38" s="70"/>
      <c r="D38" s="70"/>
      <c r="E38" s="70"/>
      <c r="F38" s="70"/>
      <c r="G38" s="70"/>
      <c r="H38" s="70"/>
      <c r="I38" s="70"/>
    </row>
    <row r="39" spans="1:9" s="34" customFormat="1" ht="19.5" customHeight="1">
      <c r="A39" s="47">
        <v>17</v>
      </c>
      <c r="B39" s="536" t="s">
        <v>34</v>
      </c>
      <c r="C39" s="536"/>
      <c r="D39" s="536"/>
      <c r="E39" s="536"/>
      <c r="F39" s="536"/>
      <c r="G39" s="536"/>
      <c r="H39" s="536"/>
      <c r="I39" s="536"/>
    </row>
    <row r="40" spans="1:9" s="34" customFormat="1" ht="19.5" customHeight="1">
      <c r="A40" s="47"/>
      <c r="B40" s="70"/>
      <c r="C40" s="70"/>
      <c r="D40" s="70"/>
      <c r="E40" s="70"/>
      <c r="F40" s="70"/>
      <c r="G40" s="70"/>
      <c r="H40" s="70"/>
      <c r="I40" s="70"/>
    </row>
    <row r="41" spans="1:9" s="34" customFormat="1" ht="19.5" customHeight="1">
      <c r="A41" s="47">
        <v>18</v>
      </c>
      <c r="B41" s="536" t="s">
        <v>35</v>
      </c>
      <c r="C41" s="536"/>
      <c r="D41" s="536"/>
      <c r="E41" s="536"/>
      <c r="F41" s="536"/>
      <c r="G41" s="536"/>
      <c r="H41" s="536"/>
      <c r="I41" s="536"/>
    </row>
    <row r="42" spans="1:9" s="34" customFormat="1" ht="19.5" customHeight="1">
      <c r="A42" s="47"/>
      <c r="B42" s="69"/>
      <c r="C42" s="69"/>
      <c r="D42" s="69"/>
      <c r="E42" s="69"/>
      <c r="F42" s="69"/>
      <c r="G42" s="69"/>
      <c r="H42" s="69"/>
      <c r="I42" s="69"/>
    </row>
    <row r="43" spans="1:9" s="34" customFormat="1" ht="19.5" customHeight="1">
      <c r="A43" s="47">
        <v>19</v>
      </c>
      <c r="B43" s="536" t="s">
        <v>20</v>
      </c>
      <c r="C43" s="536"/>
      <c r="D43" s="536"/>
      <c r="E43" s="536"/>
      <c r="F43" s="536"/>
      <c r="G43" s="536"/>
      <c r="H43" s="536"/>
      <c r="I43" s="536"/>
    </row>
    <row r="44" spans="1:9" s="34" customFormat="1" ht="19.5" customHeight="1">
      <c r="A44" s="47"/>
      <c r="B44" s="69"/>
      <c r="C44" s="69"/>
      <c r="D44" s="69"/>
      <c r="E44" s="69"/>
      <c r="F44" s="69"/>
      <c r="G44" s="69"/>
      <c r="H44" s="69"/>
      <c r="I44" s="69"/>
    </row>
    <row r="45" spans="1:9" s="34" customFormat="1" ht="19.5" customHeight="1">
      <c r="A45" s="47">
        <v>20</v>
      </c>
      <c r="B45" s="536" t="s">
        <v>21</v>
      </c>
      <c r="C45" s="536"/>
      <c r="D45" s="536"/>
      <c r="E45" s="536"/>
      <c r="F45" s="536"/>
      <c r="G45" s="536"/>
      <c r="H45" s="536"/>
      <c r="I45" s="536"/>
    </row>
    <row r="46" spans="1:9" s="34" customFormat="1" ht="19.5" customHeight="1">
      <c r="A46" s="47"/>
      <c r="B46" s="69"/>
      <c r="C46" s="69"/>
      <c r="D46" s="69"/>
      <c r="E46" s="69"/>
      <c r="F46" s="69"/>
      <c r="G46" s="69"/>
      <c r="H46" s="69"/>
      <c r="I46" s="69"/>
    </row>
    <row r="47" spans="1:9" s="34" customFormat="1" ht="19.5" customHeight="1">
      <c r="A47" s="47">
        <v>21</v>
      </c>
      <c r="B47" s="536" t="s">
        <v>22</v>
      </c>
      <c r="C47" s="536"/>
      <c r="D47" s="536"/>
      <c r="E47" s="536"/>
      <c r="F47" s="536"/>
      <c r="G47" s="536"/>
      <c r="H47" s="536"/>
      <c r="I47" s="536"/>
    </row>
    <row r="48" spans="1:9" s="34" customFormat="1" ht="19.5" customHeight="1">
      <c r="A48" s="47"/>
      <c r="B48" s="69"/>
      <c r="C48" s="69"/>
      <c r="D48" s="69"/>
      <c r="E48" s="69"/>
      <c r="F48" s="69"/>
      <c r="G48" s="69"/>
      <c r="H48" s="69"/>
      <c r="I48" s="69"/>
    </row>
    <row r="49" spans="1:9" s="34" customFormat="1" ht="19.5" customHeight="1">
      <c r="A49" s="47">
        <v>22</v>
      </c>
      <c r="B49" s="536" t="s">
        <v>142</v>
      </c>
      <c r="C49" s="536"/>
      <c r="D49" s="536"/>
      <c r="E49" s="536"/>
      <c r="F49" s="536"/>
      <c r="G49" s="536"/>
      <c r="H49" s="536"/>
      <c r="I49" s="536"/>
    </row>
    <row r="50" spans="1:9" s="34" customFormat="1" ht="19.5" customHeight="1">
      <c r="A50" s="47"/>
      <c r="B50" s="69"/>
      <c r="C50" s="69"/>
      <c r="D50" s="69"/>
      <c r="E50" s="69"/>
      <c r="F50" s="69"/>
      <c r="G50" s="69"/>
      <c r="H50" s="69"/>
      <c r="I50" s="69"/>
    </row>
    <row r="51" spans="1:9" s="34" customFormat="1" ht="19.5" customHeight="1">
      <c r="A51" s="47">
        <v>23</v>
      </c>
      <c r="B51" s="536" t="s">
        <v>77</v>
      </c>
      <c r="C51" s="536"/>
      <c r="D51" s="536"/>
      <c r="E51" s="536"/>
      <c r="F51" s="536"/>
      <c r="G51" s="536"/>
      <c r="H51" s="536"/>
      <c r="I51" s="536"/>
    </row>
    <row r="52" spans="1:9" s="34" customFormat="1" ht="19.5" customHeight="1">
      <c r="A52" s="47"/>
      <c r="B52" s="69"/>
      <c r="C52" s="69"/>
      <c r="D52" s="69"/>
      <c r="E52" s="69"/>
      <c r="F52" s="69"/>
      <c r="G52" s="69"/>
      <c r="H52" s="69"/>
      <c r="I52" s="69"/>
    </row>
    <row r="53" spans="1:9" s="34" customFormat="1" ht="19.5" customHeight="1">
      <c r="A53" s="47">
        <v>24</v>
      </c>
      <c r="B53" s="536" t="s">
        <v>78</v>
      </c>
      <c r="C53" s="536"/>
      <c r="D53" s="536"/>
      <c r="E53" s="536"/>
      <c r="F53" s="536"/>
      <c r="G53" s="536"/>
      <c r="H53" s="536"/>
      <c r="I53" s="536"/>
    </row>
    <row r="54" spans="1:9" s="34" customFormat="1" ht="19.5" customHeight="1">
      <c r="A54" s="47"/>
      <c r="B54" s="70"/>
      <c r="C54" s="70"/>
      <c r="D54" s="70"/>
      <c r="E54" s="70"/>
      <c r="F54" s="70"/>
      <c r="G54" s="70"/>
      <c r="H54" s="70"/>
      <c r="I54" s="70"/>
    </row>
    <row r="55" spans="1:9" s="34" customFormat="1" ht="19.5" customHeight="1">
      <c r="A55" s="47">
        <v>25</v>
      </c>
      <c r="B55" s="536" t="s">
        <v>23</v>
      </c>
      <c r="C55" s="536"/>
      <c r="D55" s="536"/>
      <c r="E55" s="536"/>
      <c r="F55" s="536"/>
      <c r="G55" s="536"/>
      <c r="H55" s="536"/>
      <c r="I55" s="536"/>
    </row>
    <row r="56" spans="1:9" s="34" customFormat="1" ht="19.5" customHeight="1">
      <c r="A56" s="47"/>
      <c r="B56" s="69"/>
      <c r="C56" s="69"/>
      <c r="D56" s="69"/>
      <c r="E56" s="69"/>
      <c r="F56" s="69"/>
      <c r="G56" s="69"/>
      <c r="H56" s="69"/>
      <c r="I56" s="69"/>
    </row>
    <row r="57" spans="1:9" s="34" customFormat="1" ht="19.5" customHeight="1">
      <c r="A57" s="47">
        <v>26</v>
      </c>
      <c r="B57" s="536" t="s">
        <v>24</v>
      </c>
      <c r="C57" s="536"/>
      <c r="D57" s="536"/>
      <c r="E57" s="536"/>
      <c r="F57" s="536"/>
      <c r="G57" s="536"/>
      <c r="H57" s="536"/>
      <c r="I57" s="536"/>
    </row>
    <row r="58" spans="1:9" s="34" customFormat="1" ht="19.5" customHeight="1">
      <c r="A58" s="47"/>
      <c r="B58" s="69"/>
      <c r="C58" s="69"/>
      <c r="D58" s="69"/>
      <c r="E58" s="69"/>
      <c r="F58" s="69"/>
      <c r="G58" s="69"/>
      <c r="H58" s="69"/>
      <c r="I58" s="69"/>
    </row>
    <row r="59" spans="1:9" s="34" customFormat="1" ht="19.5" customHeight="1">
      <c r="A59" s="47">
        <v>27</v>
      </c>
      <c r="B59" s="536" t="s">
        <v>25</v>
      </c>
      <c r="C59" s="536"/>
      <c r="D59" s="536"/>
      <c r="E59" s="536"/>
      <c r="F59" s="536"/>
      <c r="G59" s="536"/>
      <c r="H59" s="536"/>
      <c r="I59" s="536"/>
    </row>
    <row r="60" spans="1:9" s="34" customFormat="1" ht="15">
      <c r="A60" s="47"/>
      <c r="B60" s="69"/>
      <c r="C60" s="69"/>
      <c r="D60" s="69"/>
      <c r="E60" s="69"/>
      <c r="F60" s="69"/>
      <c r="G60" s="69"/>
      <c r="H60" s="69"/>
      <c r="I60" s="69"/>
    </row>
    <row r="61" spans="1:9" s="34" customFormat="1" ht="19.5" customHeight="1">
      <c r="A61" s="47">
        <v>28</v>
      </c>
      <c r="B61" s="536" t="s">
        <v>143</v>
      </c>
      <c r="C61" s="536"/>
      <c r="D61" s="536"/>
      <c r="E61" s="536"/>
      <c r="F61" s="536"/>
      <c r="G61" s="536"/>
      <c r="H61" s="536"/>
      <c r="I61" s="536"/>
    </row>
    <row r="62" spans="1:9" s="34" customFormat="1" ht="19.5" customHeight="1">
      <c r="A62" s="47"/>
      <c r="B62" s="69"/>
      <c r="C62" s="69"/>
      <c r="D62" s="69"/>
      <c r="E62" s="69"/>
      <c r="F62" s="69"/>
      <c r="G62" s="69"/>
      <c r="H62" s="69"/>
      <c r="I62" s="69"/>
    </row>
    <row r="63" spans="1:9" s="34" customFormat="1" ht="19.5" customHeight="1">
      <c r="A63" s="47">
        <v>29</v>
      </c>
      <c r="B63" s="536" t="s">
        <v>79</v>
      </c>
      <c r="C63" s="536"/>
      <c r="D63" s="536"/>
      <c r="E63" s="536"/>
      <c r="F63" s="536"/>
      <c r="G63" s="536"/>
      <c r="H63" s="536"/>
      <c r="I63" s="536"/>
    </row>
    <row r="64" spans="1:9" s="34" customFormat="1" ht="19.5" customHeight="1">
      <c r="A64" s="47"/>
      <c r="B64" s="69"/>
      <c r="C64" s="69"/>
      <c r="D64" s="69"/>
      <c r="E64" s="69"/>
      <c r="F64" s="69"/>
      <c r="G64" s="69"/>
      <c r="H64" s="69"/>
      <c r="I64" s="69"/>
    </row>
    <row r="65" spans="1:9" s="34" customFormat="1" ht="19.5" customHeight="1">
      <c r="A65" s="47">
        <v>30</v>
      </c>
      <c r="B65" s="536" t="s">
        <v>80</v>
      </c>
      <c r="C65" s="536"/>
      <c r="D65" s="536"/>
      <c r="E65" s="536"/>
      <c r="F65" s="536"/>
      <c r="G65" s="536"/>
      <c r="H65" s="536"/>
      <c r="I65" s="536"/>
    </row>
    <row r="66" spans="1:9" s="34" customFormat="1" ht="15">
      <c r="A66" s="47"/>
      <c r="B66" s="69"/>
      <c r="C66" s="69"/>
      <c r="D66" s="69"/>
      <c r="E66" s="69"/>
      <c r="F66" s="69"/>
      <c r="G66" s="69"/>
      <c r="H66" s="69"/>
      <c r="I66" s="69"/>
    </row>
    <row r="67" spans="1:9" s="34" customFormat="1" ht="15.75">
      <c r="A67" s="47">
        <v>31</v>
      </c>
      <c r="B67" s="536" t="s">
        <v>61</v>
      </c>
      <c r="C67" s="536"/>
      <c r="D67" s="536"/>
      <c r="E67" s="536"/>
      <c r="F67" s="536"/>
      <c r="G67" s="536"/>
      <c r="H67" s="536"/>
      <c r="I67" s="536"/>
    </row>
    <row r="68" spans="1:9" s="34" customFormat="1" ht="15">
      <c r="A68" s="47"/>
      <c r="B68" s="69"/>
      <c r="C68" s="69"/>
      <c r="D68" s="69"/>
      <c r="E68" s="69"/>
      <c r="F68" s="69"/>
      <c r="G68" s="69"/>
      <c r="H68" s="69"/>
      <c r="I68" s="69"/>
    </row>
    <row r="69" spans="1:9" s="34" customFormat="1" ht="15.75">
      <c r="A69" s="47">
        <v>32</v>
      </c>
      <c r="B69" s="536" t="s">
        <v>60</v>
      </c>
      <c r="C69" s="536"/>
      <c r="D69" s="536"/>
      <c r="E69" s="536"/>
      <c r="F69" s="536"/>
      <c r="G69" s="536"/>
      <c r="H69" s="536"/>
      <c r="I69" s="536"/>
    </row>
    <row r="70" spans="1:9" s="34" customFormat="1" ht="15">
      <c r="A70" s="47"/>
      <c r="B70" s="69"/>
      <c r="C70" s="69"/>
      <c r="D70" s="69"/>
      <c r="E70" s="69"/>
      <c r="F70" s="69"/>
      <c r="G70" s="69"/>
      <c r="H70" s="69"/>
      <c r="I70" s="69"/>
    </row>
    <row r="71" spans="1:9" s="34" customFormat="1" ht="15.75">
      <c r="A71" s="47">
        <v>33</v>
      </c>
      <c r="B71" s="536" t="s">
        <v>59</v>
      </c>
      <c r="C71" s="536"/>
      <c r="D71" s="536"/>
      <c r="E71" s="536"/>
      <c r="F71" s="536"/>
      <c r="G71" s="536"/>
      <c r="H71" s="536"/>
      <c r="I71" s="536"/>
    </row>
    <row r="72" spans="1:9" s="34" customFormat="1" ht="15">
      <c r="A72" s="47"/>
      <c r="B72" s="69"/>
      <c r="C72" s="69"/>
      <c r="D72" s="69"/>
      <c r="E72" s="69"/>
      <c r="F72" s="69"/>
      <c r="G72" s="69"/>
      <c r="H72" s="69"/>
      <c r="I72" s="69"/>
    </row>
    <row r="73" spans="1:9" s="34" customFormat="1" ht="15.75">
      <c r="A73" s="47">
        <v>34</v>
      </c>
      <c r="B73" s="536" t="s">
        <v>144</v>
      </c>
      <c r="C73" s="536"/>
      <c r="D73" s="536"/>
      <c r="E73" s="536"/>
      <c r="F73" s="536"/>
      <c r="G73" s="536"/>
      <c r="H73" s="536"/>
      <c r="I73" s="536"/>
    </row>
    <row r="74" spans="1:9" s="34" customFormat="1" ht="15">
      <c r="A74" s="47"/>
      <c r="B74" s="69"/>
      <c r="C74" s="69"/>
      <c r="D74" s="69"/>
      <c r="E74" s="69"/>
      <c r="F74" s="69"/>
      <c r="G74" s="69"/>
      <c r="H74" s="69"/>
      <c r="I74" s="69"/>
    </row>
    <row r="75" spans="1:9" s="34" customFormat="1" ht="15.75">
      <c r="A75" s="47">
        <v>35</v>
      </c>
      <c r="B75" s="536" t="s">
        <v>81</v>
      </c>
      <c r="C75" s="536"/>
      <c r="D75" s="536"/>
      <c r="E75" s="536"/>
      <c r="F75" s="536"/>
      <c r="G75" s="536"/>
      <c r="H75" s="536"/>
      <c r="I75" s="536"/>
    </row>
    <row r="76" spans="1:9" s="34" customFormat="1" ht="15">
      <c r="A76" s="47"/>
      <c r="B76" s="69"/>
      <c r="C76" s="69"/>
      <c r="D76" s="69"/>
      <c r="E76" s="69"/>
      <c r="F76" s="69"/>
      <c r="G76" s="69"/>
      <c r="H76" s="69"/>
      <c r="I76" s="69"/>
    </row>
    <row r="77" spans="1:9" s="34" customFormat="1" ht="15.75">
      <c r="A77" s="47">
        <v>36</v>
      </c>
      <c r="B77" s="536" t="s">
        <v>82</v>
      </c>
      <c r="C77" s="536"/>
      <c r="D77" s="536"/>
      <c r="E77" s="536"/>
      <c r="F77" s="536"/>
      <c r="G77" s="536"/>
      <c r="H77" s="536"/>
      <c r="I77" s="536"/>
    </row>
    <row r="78" spans="1:9" s="34" customFormat="1" ht="15">
      <c r="A78" s="47"/>
      <c r="B78" s="69"/>
      <c r="C78" s="69"/>
      <c r="D78" s="69"/>
      <c r="E78" s="69"/>
      <c r="F78" s="69"/>
      <c r="G78" s="69"/>
      <c r="H78" s="69"/>
      <c r="I78" s="69"/>
    </row>
    <row r="79" spans="1:9" s="34" customFormat="1" ht="15.75">
      <c r="A79" s="47">
        <v>37</v>
      </c>
      <c r="B79" s="536" t="s">
        <v>62</v>
      </c>
      <c r="C79" s="536"/>
      <c r="D79" s="536"/>
      <c r="E79" s="536"/>
      <c r="F79" s="536"/>
      <c r="G79" s="536"/>
      <c r="H79" s="536"/>
      <c r="I79" s="536"/>
    </row>
    <row r="80" spans="1:9" s="34" customFormat="1" ht="15">
      <c r="A80" s="47"/>
      <c r="B80" s="69"/>
      <c r="C80" s="69"/>
      <c r="D80" s="69"/>
      <c r="E80" s="69"/>
      <c r="F80" s="69"/>
      <c r="G80" s="69"/>
      <c r="H80" s="69"/>
      <c r="I80" s="69"/>
    </row>
    <row r="81" spans="1:9" s="34" customFormat="1" ht="15.75">
      <c r="A81" s="47">
        <v>38</v>
      </c>
      <c r="B81" s="536" t="s">
        <v>63</v>
      </c>
      <c r="C81" s="536"/>
      <c r="D81" s="536"/>
      <c r="E81" s="536"/>
      <c r="F81" s="536"/>
      <c r="G81" s="536"/>
      <c r="H81" s="536"/>
      <c r="I81" s="536"/>
    </row>
    <row r="82" spans="1:9" s="34" customFormat="1" ht="15">
      <c r="A82" s="47"/>
      <c r="B82" s="69"/>
      <c r="C82" s="69"/>
      <c r="D82" s="69"/>
      <c r="E82" s="69"/>
      <c r="F82" s="69"/>
      <c r="G82" s="69"/>
      <c r="H82" s="69"/>
      <c r="I82" s="69"/>
    </row>
    <row r="83" spans="1:9" s="34" customFormat="1" ht="15.75">
      <c r="A83" s="47">
        <v>39</v>
      </c>
      <c r="B83" s="536" t="s">
        <v>64</v>
      </c>
      <c r="C83" s="536"/>
      <c r="D83" s="536"/>
      <c r="E83" s="536"/>
      <c r="F83" s="536"/>
      <c r="G83" s="536"/>
      <c r="H83" s="536"/>
      <c r="I83" s="536"/>
    </row>
    <row r="84" spans="1:9" s="34" customFormat="1" ht="15">
      <c r="A84" s="47"/>
      <c r="B84" s="70"/>
      <c r="C84" s="70"/>
      <c r="D84" s="70"/>
      <c r="E84" s="70"/>
      <c r="F84" s="70"/>
      <c r="G84" s="70"/>
      <c r="H84" s="70"/>
      <c r="I84" s="70"/>
    </row>
    <row r="85" spans="1:9" s="34" customFormat="1" ht="15.75">
      <c r="A85" s="47">
        <v>40</v>
      </c>
      <c r="B85" s="536" t="s">
        <v>145</v>
      </c>
      <c r="C85" s="536"/>
      <c r="D85" s="536"/>
      <c r="E85" s="536"/>
      <c r="F85" s="536"/>
      <c r="G85" s="536"/>
      <c r="H85" s="536"/>
      <c r="I85" s="536"/>
    </row>
    <row r="86" spans="1:9" s="34" customFormat="1" ht="15">
      <c r="A86" s="47"/>
      <c r="B86" s="69"/>
      <c r="C86" s="69"/>
      <c r="D86" s="69"/>
      <c r="E86" s="69"/>
      <c r="F86" s="69"/>
      <c r="G86" s="69"/>
      <c r="H86" s="69"/>
      <c r="I86" s="69"/>
    </row>
    <row r="87" spans="1:9" s="34" customFormat="1" ht="15.75">
      <c r="A87" s="47">
        <v>41</v>
      </c>
      <c r="B87" s="536" t="s">
        <v>83</v>
      </c>
      <c r="C87" s="536"/>
      <c r="D87" s="536"/>
      <c r="E87" s="536"/>
      <c r="F87" s="536"/>
      <c r="G87" s="536"/>
      <c r="H87" s="536"/>
      <c r="I87" s="536"/>
    </row>
    <row r="88" spans="1:9" s="34" customFormat="1" ht="15">
      <c r="A88" s="47"/>
      <c r="B88" s="69"/>
      <c r="C88" s="69"/>
      <c r="D88" s="69"/>
      <c r="E88" s="69"/>
      <c r="F88" s="69"/>
      <c r="G88" s="69"/>
      <c r="H88" s="69"/>
      <c r="I88" s="69"/>
    </row>
    <row r="89" spans="1:9" s="34" customFormat="1" ht="15.75">
      <c r="A89" s="47">
        <v>42</v>
      </c>
      <c r="B89" s="536" t="s">
        <v>84</v>
      </c>
      <c r="C89" s="536"/>
      <c r="D89" s="536"/>
      <c r="E89" s="536"/>
      <c r="F89" s="536"/>
      <c r="G89" s="536"/>
      <c r="H89" s="536"/>
      <c r="I89" s="536"/>
    </row>
    <row r="90" spans="1:9" s="34" customFormat="1" ht="15">
      <c r="A90" s="47"/>
      <c r="B90" s="70"/>
      <c r="C90" s="70"/>
      <c r="D90" s="70"/>
      <c r="E90" s="70"/>
      <c r="F90" s="70"/>
      <c r="G90" s="70"/>
      <c r="H90" s="70"/>
      <c r="I90" s="70"/>
    </row>
    <row r="91" spans="1:9" s="34" customFormat="1" ht="15.75">
      <c r="A91" s="47">
        <v>43</v>
      </c>
      <c r="B91" s="536" t="s">
        <v>129</v>
      </c>
      <c r="C91" s="536"/>
      <c r="D91" s="536"/>
      <c r="E91" s="536"/>
      <c r="F91" s="536"/>
      <c r="G91" s="536"/>
      <c r="H91" s="536"/>
      <c r="I91" s="536"/>
    </row>
    <row r="92" spans="1:9" s="34" customFormat="1" ht="15">
      <c r="A92" s="47"/>
      <c r="B92" s="69"/>
      <c r="C92" s="69"/>
      <c r="D92" s="69"/>
      <c r="E92" s="69"/>
      <c r="F92" s="69"/>
      <c r="G92" s="69"/>
      <c r="H92" s="69"/>
      <c r="I92" s="69"/>
    </row>
    <row r="93" spans="1:9" s="34" customFormat="1" ht="15.75">
      <c r="A93" s="47">
        <v>44</v>
      </c>
      <c r="B93" s="536" t="s">
        <v>130</v>
      </c>
      <c r="C93" s="536"/>
      <c r="D93" s="536"/>
      <c r="E93" s="536"/>
      <c r="F93" s="536"/>
      <c r="G93" s="536"/>
      <c r="H93" s="536"/>
      <c r="I93" s="536"/>
    </row>
    <row r="94" spans="1:9" s="34" customFormat="1" ht="15">
      <c r="A94" s="47"/>
      <c r="B94" s="69"/>
      <c r="C94" s="69"/>
      <c r="D94" s="69"/>
      <c r="E94" s="69"/>
      <c r="F94" s="69"/>
      <c r="G94" s="69"/>
      <c r="H94" s="69"/>
      <c r="I94" s="69"/>
    </row>
    <row r="95" spans="1:9" s="34" customFormat="1" ht="15.75">
      <c r="A95" s="47">
        <v>45</v>
      </c>
      <c r="B95" s="536" t="s">
        <v>131</v>
      </c>
      <c r="C95" s="536"/>
      <c r="D95" s="536"/>
      <c r="E95" s="536"/>
      <c r="F95" s="536"/>
      <c r="G95" s="536"/>
      <c r="H95" s="536"/>
      <c r="I95" s="536"/>
    </row>
    <row r="96" spans="1:9" s="34" customFormat="1" ht="15">
      <c r="A96" s="47"/>
      <c r="B96" s="69"/>
      <c r="C96" s="69"/>
      <c r="D96" s="69"/>
      <c r="E96" s="69"/>
      <c r="F96" s="69"/>
      <c r="G96" s="69"/>
      <c r="H96" s="69"/>
      <c r="I96" s="69"/>
    </row>
    <row r="97" spans="1:9" s="34" customFormat="1" ht="15.75">
      <c r="A97" s="47">
        <v>46</v>
      </c>
      <c r="B97" s="536" t="s">
        <v>146</v>
      </c>
      <c r="C97" s="536"/>
      <c r="D97" s="536"/>
      <c r="E97" s="536"/>
      <c r="F97" s="536"/>
      <c r="G97" s="536"/>
      <c r="H97" s="536"/>
      <c r="I97" s="536"/>
    </row>
    <row r="98" spans="1:9" s="34" customFormat="1" ht="15">
      <c r="A98" s="47"/>
      <c r="B98" s="69"/>
      <c r="C98" s="69"/>
      <c r="D98" s="69"/>
      <c r="E98" s="69"/>
      <c r="F98" s="69"/>
      <c r="G98" s="69"/>
      <c r="H98" s="69"/>
      <c r="I98" s="69"/>
    </row>
    <row r="99" spans="1:9" s="34" customFormat="1" ht="15.75">
      <c r="A99" s="47">
        <v>47</v>
      </c>
      <c r="B99" s="536" t="s">
        <v>132</v>
      </c>
      <c r="C99" s="536"/>
      <c r="D99" s="536"/>
      <c r="E99" s="536"/>
      <c r="F99" s="536"/>
      <c r="G99" s="536"/>
      <c r="H99" s="536"/>
      <c r="I99" s="536"/>
    </row>
    <row r="100" spans="1:9" s="34" customFormat="1" ht="15">
      <c r="A100" s="47"/>
      <c r="B100" s="69"/>
      <c r="C100" s="69"/>
      <c r="D100" s="69"/>
      <c r="E100" s="69"/>
      <c r="F100" s="69"/>
      <c r="G100" s="69"/>
      <c r="H100" s="69"/>
      <c r="I100" s="69"/>
    </row>
    <row r="101" spans="1:9" s="34" customFormat="1" ht="15.75">
      <c r="A101" s="47">
        <v>48</v>
      </c>
      <c r="B101" s="536" t="s">
        <v>133</v>
      </c>
      <c r="C101" s="536"/>
      <c r="D101" s="536"/>
      <c r="E101" s="536"/>
      <c r="F101" s="536"/>
      <c r="G101" s="536"/>
      <c r="H101" s="536"/>
      <c r="I101" s="536"/>
    </row>
    <row r="102" spans="1:9" ht="16.5">
      <c r="A102" s="31"/>
      <c r="B102" s="537"/>
      <c r="C102" s="537"/>
      <c r="D102" s="537"/>
      <c r="E102" s="537"/>
      <c r="F102" s="537"/>
      <c r="G102" s="537"/>
      <c r="H102" s="537"/>
      <c r="I102" s="537"/>
    </row>
    <row r="103" spans="1:9" ht="16.5">
      <c r="A103" s="47">
        <v>49</v>
      </c>
      <c r="B103" s="536" t="s">
        <v>135</v>
      </c>
      <c r="C103" s="536"/>
      <c r="D103" s="536"/>
      <c r="E103" s="536"/>
      <c r="F103" s="536"/>
      <c r="G103" s="536"/>
      <c r="H103" s="536"/>
      <c r="I103" s="536"/>
    </row>
    <row r="104" spans="1:9" ht="16.5">
      <c r="A104" s="47"/>
      <c r="B104" s="69"/>
      <c r="C104" s="69"/>
      <c r="D104" s="69"/>
      <c r="E104" s="69"/>
      <c r="F104" s="69"/>
      <c r="G104" s="69"/>
      <c r="H104" s="69"/>
      <c r="I104" s="69"/>
    </row>
    <row r="105" spans="1:9" ht="16.5">
      <c r="A105" s="34">
        <v>50</v>
      </c>
      <c r="B105" s="536" t="s">
        <v>134</v>
      </c>
      <c r="C105" s="536"/>
      <c r="D105" s="536"/>
      <c r="E105" s="536"/>
      <c r="F105" s="536"/>
      <c r="G105" s="536"/>
      <c r="H105" s="536"/>
      <c r="I105" s="536"/>
    </row>
    <row r="106" spans="1:9" ht="16.5">
      <c r="A106" s="34"/>
      <c r="B106" s="69"/>
      <c r="C106" s="69"/>
      <c r="D106" s="69"/>
      <c r="E106" s="69"/>
      <c r="F106" s="69"/>
      <c r="G106" s="69"/>
      <c r="H106" s="69"/>
      <c r="I106" s="69"/>
    </row>
    <row r="107" spans="1:9" ht="16.5">
      <c r="A107" s="34">
        <v>51</v>
      </c>
      <c r="B107" s="536" t="s">
        <v>136</v>
      </c>
      <c r="C107" s="536"/>
      <c r="D107" s="536"/>
      <c r="E107" s="536"/>
      <c r="F107" s="536"/>
      <c r="G107" s="536"/>
      <c r="H107" s="536"/>
      <c r="I107" s="536"/>
    </row>
    <row r="108" spans="1:9" ht="16.5">
      <c r="A108" s="34"/>
      <c r="B108" s="69"/>
      <c r="C108" s="69"/>
      <c r="D108" s="69"/>
      <c r="E108" s="69"/>
      <c r="F108" s="69"/>
      <c r="G108" s="69"/>
      <c r="H108" s="69"/>
      <c r="I108" s="69"/>
    </row>
    <row r="109" spans="1:9" ht="16.5">
      <c r="A109" s="34">
        <v>52</v>
      </c>
      <c r="B109" s="536" t="s">
        <v>147</v>
      </c>
      <c r="C109" s="536"/>
      <c r="D109" s="536"/>
      <c r="E109" s="536"/>
      <c r="F109" s="536"/>
      <c r="G109" s="536"/>
      <c r="H109" s="536"/>
      <c r="I109" s="536"/>
    </row>
    <row r="110" spans="1:9" ht="16.5">
      <c r="A110" s="34"/>
      <c r="B110" s="69"/>
      <c r="C110" s="69"/>
      <c r="D110" s="69"/>
      <c r="E110" s="69"/>
      <c r="F110" s="69"/>
      <c r="G110" s="69"/>
      <c r="H110" s="69"/>
      <c r="I110" s="69"/>
    </row>
    <row r="111" spans="1:9" ht="18" customHeight="1">
      <c r="A111" s="34">
        <v>53</v>
      </c>
      <c r="B111" s="536" t="s">
        <v>137</v>
      </c>
      <c r="C111" s="536"/>
      <c r="D111" s="536"/>
      <c r="E111" s="536"/>
      <c r="F111" s="536"/>
      <c r="G111" s="536"/>
      <c r="H111" s="536"/>
      <c r="I111" s="536"/>
    </row>
    <row r="112" spans="1:9" ht="16.5">
      <c r="A112" s="34"/>
      <c r="B112" s="69"/>
      <c r="C112" s="69"/>
      <c r="D112" s="69"/>
      <c r="E112" s="69"/>
      <c r="F112" s="69"/>
      <c r="G112" s="69"/>
      <c r="H112" s="69"/>
      <c r="I112" s="69"/>
    </row>
    <row r="113" spans="1:9" ht="18" customHeight="1">
      <c r="A113" s="34">
        <v>54</v>
      </c>
      <c r="B113" s="536" t="s">
        <v>138</v>
      </c>
      <c r="C113" s="536"/>
      <c r="D113" s="536"/>
      <c r="E113" s="536"/>
      <c r="F113" s="536"/>
      <c r="G113" s="536"/>
      <c r="H113" s="536"/>
      <c r="I113" s="536"/>
    </row>
    <row r="114" spans="1:9" ht="18">
      <c r="A114" s="34"/>
      <c r="B114" s="71"/>
      <c r="C114" s="71"/>
      <c r="D114" s="71"/>
      <c r="E114" s="71"/>
      <c r="F114" s="71"/>
      <c r="G114" s="71"/>
      <c r="H114" s="71"/>
      <c r="I114" s="71"/>
    </row>
    <row r="115" spans="1:9" ht="18">
      <c r="A115" s="34">
        <v>55</v>
      </c>
      <c r="B115" s="536" t="s">
        <v>116</v>
      </c>
      <c r="C115" s="536"/>
      <c r="D115" s="536"/>
      <c r="E115" s="536"/>
      <c r="F115" s="536"/>
      <c r="G115" s="71"/>
      <c r="H115" s="71"/>
      <c r="I115" s="71"/>
    </row>
    <row r="116" spans="1:9" ht="18">
      <c r="A116" s="34"/>
      <c r="B116" s="71"/>
      <c r="C116" s="71"/>
      <c r="D116" s="71"/>
      <c r="E116" s="71"/>
      <c r="F116" s="71"/>
      <c r="G116" s="71"/>
      <c r="H116" s="71"/>
      <c r="I116" s="71"/>
    </row>
    <row r="117" spans="1:9" ht="18">
      <c r="A117" s="34">
        <v>56</v>
      </c>
      <c r="B117" s="536" t="s">
        <v>117</v>
      </c>
      <c r="C117" s="536"/>
      <c r="D117" s="536"/>
      <c r="E117" s="536"/>
      <c r="F117" s="536"/>
      <c r="G117" s="536"/>
      <c r="H117" s="536"/>
      <c r="I117" s="71"/>
    </row>
    <row r="118" spans="1:9" ht="18">
      <c r="A118" s="34"/>
      <c r="B118" s="69"/>
      <c r="C118" s="69"/>
      <c r="D118" s="69"/>
      <c r="E118" s="69"/>
      <c r="F118" s="69"/>
      <c r="G118" s="69"/>
      <c r="H118" s="69"/>
      <c r="I118" s="71"/>
    </row>
    <row r="119" spans="1:9" ht="18">
      <c r="A119" s="34">
        <v>57</v>
      </c>
      <c r="B119" s="536" t="s">
        <v>119</v>
      </c>
      <c r="C119" s="536"/>
      <c r="D119" s="536"/>
      <c r="E119" s="536"/>
      <c r="F119" s="536"/>
      <c r="G119" s="536"/>
      <c r="H119" s="536"/>
      <c r="I119" s="71"/>
    </row>
    <row r="120" spans="1:9" ht="18">
      <c r="A120" s="34"/>
      <c r="B120" s="69"/>
      <c r="C120" s="69"/>
      <c r="D120" s="69"/>
      <c r="E120" s="69"/>
      <c r="F120" s="69"/>
      <c r="G120" s="69"/>
      <c r="H120" s="69"/>
      <c r="I120" s="71"/>
    </row>
    <row r="121" spans="1:9" ht="18">
      <c r="A121" s="34">
        <v>58</v>
      </c>
      <c r="B121" s="536" t="s">
        <v>118</v>
      </c>
      <c r="C121" s="536"/>
      <c r="D121" s="536"/>
      <c r="E121" s="536"/>
      <c r="F121" s="536"/>
      <c r="G121" s="536"/>
      <c r="H121" s="536"/>
      <c r="I121" s="71"/>
    </row>
    <row r="122" spans="1:9" ht="18">
      <c r="A122" s="34"/>
      <c r="B122" s="69"/>
      <c r="C122" s="69"/>
      <c r="D122" s="69"/>
      <c r="E122" s="69"/>
      <c r="F122" s="69"/>
      <c r="G122" s="69"/>
      <c r="H122" s="69"/>
      <c r="I122" s="71"/>
    </row>
    <row r="123" spans="1:9" ht="18">
      <c r="A123" s="34">
        <v>59</v>
      </c>
      <c r="B123" s="536" t="s">
        <v>120</v>
      </c>
      <c r="C123" s="536"/>
      <c r="D123" s="536"/>
      <c r="E123" s="536"/>
      <c r="F123" s="536"/>
      <c r="G123" s="536"/>
      <c r="H123" s="69"/>
      <c r="I123" s="71"/>
    </row>
    <row r="124" spans="1:9" ht="18">
      <c r="A124" s="34"/>
      <c r="B124" s="69"/>
      <c r="C124" s="69"/>
      <c r="D124" s="69"/>
      <c r="E124" s="69"/>
      <c r="F124" s="69"/>
      <c r="G124" s="69"/>
      <c r="H124" s="69"/>
      <c r="I124" s="71"/>
    </row>
    <row r="125" spans="1:9" ht="18">
      <c r="A125" s="34">
        <v>60</v>
      </c>
      <c r="B125" s="536" t="s">
        <v>121</v>
      </c>
      <c r="C125" s="536"/>
      <c r="D125" s="536"/>
      <c r="E125" s="536"/>
      <c r="F125" s="536"/>
      <c r="G125" s="536"/>
      <c r="H125" s="69"/>
      <c r="I125" s="71"/>
    </row>
    <row r="126" spans="1:7" ht="16.5">
      <c r="A126" s="34"/>
      <c r="B126" s="65"/>
      <c r="C126" s="65"/>
      <c r="D126" s="65"/>
      <c r="E126" s="65"/>
      <c r="F126" s="65"/>
      <c r="G126" s="65"/>
    </row>
    <row r="127" spans="1:9" ht="18">
      <c r="A127" s="36" t="s">
        <v>103</v>
      </c>
      <c r="B127" s="36" t="s">
        <v>104</v>
      </c>
      <c r="C127" s="1"/>
      <c r="D127" s="3"/>
      <c r="E127" s="3"/>
      <c r="F127" s="3"/>
      <c r="G127" s="3"/>
      <c r="H127" s="3"/>
      <c r="I127" s="3"/>
    </row>
  </sheetData>
  <sheetProtection/>
  <mergeCells count="51">
    <mergeCell ref="B97:I97"/>
    <mergeCell ref="B99:I99"/>
    <mergeCell ref="B101:I101"/>
    <mergeCell ref="B73:I73"/>
    <mergeCell ref="B75:I75"/>
    <mergeCell ref="B77:I77"/>
    <mergeCell ref="B85:I85"/>
    <mergeCell ref="B95:I95"/>
    <mergeCell ref="B81:I81"/>
    <mergeCell ref="B83:I83"/>
    <mergeCell ref="B63:I63"/>
    <mergeCell ref="B65:I65"/>
    <mergeCell ref="B91:I91"/>
    <mergeCell ref="B93:I93"/>
    <mergeCell ref="B87:I87"/>
    <mergeCell ref="B89:I89"/>
    <mergeCell ref="B79:I79"/>
    <mergeCell ref="B71:I71"/>
    <mergeCell ref="B7:G7"/>
    <mergeCell ref="B15:H15"/>
    <mergeCell ref="B67:I67"/>
    <mergeCell ref="B31:I31"/>
    <mergeCell ref="B33:I33"/>
    <mergeCell ref="B43:I43"/>
    <mergeCell ref="B45:I45"/>
    <mergeCell ref="B57:I57"/>
    <mergeCell ref="B49:I49"/>
    <mergeCell ref="B51:I51"/>
    <mergeCell ref="B35:I35"/>
    <mergeCell ref="B37:I37"/>
    <mergeCell ref="B39:I39"/>
    <mergeCell ref="B41:I41"/>
    <mergeCell ref="B59:I59"/>
    <mergeCell ref="B69:I69"/>
    <mergeCell ref="B47:I47"/>
    <mergeCell ref="B55:I55"/>
    <mergeCell ref="B53:I53"/>
    <mergeCell ref="B61:I61"/>
    <mergeCell ref="B119:H119"/>
    <mergeCell ref="B117:H117"/>
    <mergeCell ref="B123:G123"/>
    <mergeCell ref="B121:H121"/>
    <mergeCell ref="B125:G125"/>
    <mergeCell ref="B115:F115"/>
    <mergeCell ref="B113:I113"/>
    <mergeCell ref="B102:I102"/>
    <mergeCell ref="B103:I103"/>
    <mergeCell ref="B105:I105"/>
    <mergeCell ref="B107:I107"/>
    <mergeCell ref="B109:I109"/>
    <mergeCell ref="B111:I111"/>
  </mergeCells>
  <hyperlinks>
    <hyperlink ref="B7:G7" location="'1 SIP gender'!A1" display="Staff in post by gender in the CPS by payband"/>
    <hyperlink ref="B9:E9" location="'2 SIP ethnicity'!A1" display="Staff in post by ethnicity in the CPS by payband"/>
    <hyperlink ref="B11:E11" location="'3 SIP disability'!A1" display="Staff in post by disability  in the CPS by payband"/>
    <hyperlink ref="B13:E13" location="'4 SIP Sexual Orientation'!A1" display="Staff in post by Sexuality in the CPS by payband"/>
    <hyperlink ref="B15:H15" location="'5 SIP Religion'!A1" display="Staff in post by Religion in the CPS by payband"/>
    <hyperlink ref="B17:E17" location="'6 SIP Age'!A1" display="Staff in post by Age Bands in the CPS by payband"/>
    <hyperlink ref="B19:E19" location="'7 Leavers gender'!A1" display="Staff ceasing employment with the CPS by gender"/>
    <hyperlink ref="B21:E21" location="'8 Leavers ethnicity'!A1" display="Staff ceasing employment with the CPS by ethnicity"/>
    <hyperlink ref="B23:F23" location="'9 Leavers disability'!A1" display="Staff ceasing employment with the CPS by disability"/>
    <hyperlink ref="B25:F25" location="'10 Leavers Sexual Orientation'!A1" display="Staff ceasing employment with the CPS by Sexuality"/>
    <hyperlink ref="B27:F27" location="'11 Leavers Religion'!A1" display="Staff ceasing employment with the CPS by Religion"/>
    <hyperlink ref="B29:F29" location="'12 Leavers Age'!A1" display="Staff ceasing employment with the CPS by Age Bands"/>
    <hyperlink ref="B31:I31" location="'13 Training Gender'!A1" display="Staff who received training by gender in the CPS by payband"/>
    <hyperlink ref="B33:I33" location="'14 Training Ethnicity'!A1" display="Staff who received training by ethnicity in the CPS by payband"/>
    <hyperlink ref="B35:I35" location="'15 Training Disability'!A1" display="Staff who received training by disability in the CPS by payband"/>
    <hyperlink ref="B37:I37" location="'16 Training Sexual Orientation'!A1" display="Staff who received training by sexual orientation in the CPS by payband"/>
    <hyperlink ref="B39:I39" location="'17 Training Religion'!A1" display="Staff who received training by religion in the CPS by payband"/>
    <hyperlink ref="B41:I41" location="'18 Training Age'!A1" display="Staff who received training by age band in the CPS by payband"/>
    <hyperlink ref="B43:I43" location="'19 Disciplinary Gender'!A1" display="Staff subject to disciplinary procedures by gender in the CPS"/>
    <hyperlink ref="B45:I45" location="'20 Disciplinary Ethnicity'!A1" display="Staff subject to disciplinary procedures by ethnicity in the CPS"/>
    <hyperlink ref="B47:I47" location="'21  Disciplinary Disability'!A1" display="Staff subject to disciplinary procedures by disability in the CPS"/>
    <hyperlink ref="B49:I49" location="'22  Disciplinary Sexual Orient'!A1" display="Staff subject to disciplinary procedures by sexual orientation in the CPS"/>
    <hyperlink ref="B51:I51" location="'23  Disciplinary Religion'!A1" display="Staff subject to disciplinary procedures by religion in the CPS"/>
    <hyperlink ref="B53:I53" location="'24  Disciplinary Age'!A1" display="Staff subject to disciplinary procedures by age in the CPS"/>
    <hyperlink ref="B55:I55" location="'25 Grievance Gender'!A1" display="Staff involved in grievance procedures by gender in the CPS"/>
    <hyperlink ref="B57:I57" location="'26  Grievance Ethnicity'!A1" display="Staff involved in grievance procedures by ethnicity in the CPS"/>
    <hyperlink ref="B59:I59" location="'27  Grievance Disability'!A1" display="Staff involved in grievance procedures by disability in the CPS"/>
    <hyperlink ref="B61:I61" location="'28  Grievance Sexual Orientatio'!A1" display="Staff involved in grievance procedures by sexual orientation in the CPS"/>
    <hyperlink ref="B63:I63" location="'29  Grievance Religion'!A1" display="Staff involved in grievance procedures by religion in the CPS"/>
    <hyperlink ref="B65:I65" location="'30  Grievance Age'!A1" display="Staff involved in grievance procedures by age in the CPS"/>
    <hyperlink ref="B67:I67" location="'31 Internal Applicants-Gender'!A1" display="Internal job applicants (promotion) for employment by gender in the CPS by payband"/>
    <hyperlink ref="B69:I69" location="'32 Internal App.- Ethnicity'!A1" display="Internal job applicants (promotion) for employment by ethnicity in the CPS by payband"/>
    <hyperlink ref="B71:I71" location="'33 Internal App. - Disability'!A1" display="Internal Job applicants (promotion) for employment by disability in the CPS by payband"/>
    <hyperlink ref="B73:I73" location="'34 Internal App. - Sexual Orien'!A1" display="Internal job applicants (promotion) for employment by sexual orientation in the CPS by payband"/>
    <hyperlink ref="B75:I75" location="'35 Internal App. - Religion'!A1" display="Internal job applicants (promotion) for employment by religion in the CPS by payband"/>
    <hyperlink ref="B77:I77" location="'36 Internal App. - Age'!A1" display="Internal Job applicants (promotion) for employment by age in the CPS by payband"/>
    <hyperlink ref="B79:I79" location="'37 External Applicants -Gender'!A1" display="External job applicants for employment by gender in the CPS by payband"/>
    <hyperlink ref="B81:I81" location="'38 External App. - Ethnicity'!A1" display="External job applicants for employment by ethnicity in the CPS by payband"/>
    <hyperlink ref="B83:I83" location="'39 External App. - Disability'!A1" display="External job applicants for employment by disability in the CPS by payband"/>
    <hyperlink ref="B85:I85" location="'40 External App. - Sexual Orien'!A1" display="External job applicants for employment by sexual orientation in the CPS by payband"/>
    <hyperlink ref="B87:I87" location="'41 External App. - Religion'!A1" display="External job applicants for employment by religion in the CPS by payband"/>
    <hyperlink ref="B89:I89" location="'42 External App. - Age'!A1" display="External job applicants for employment by age in the CPS by payband"/>
    <hyperlink ref="B91:I91" location="'43 Int Appointments - Gender'!A1" display="Internal Job appointments by gender in the CPS by payband"/>
    <hyperlink ref="B93:I93" location="'44 Int Appointments - Ethnicity'!A1" display="Internal Job appointments  by ethnicity in the CPS by payband"/>
    <hyperlink ref="B95:I95" location="'45 Int Appointments -Disability'!A1" display="Internal Job appointments by disability in the CPS by payband"/>
    <hyperlink ref="B97:I97" location="'46 Int Appointments - Sexual O'!A1" display="Internal Job appointments by sexual orientation in the CPS by payband"/>
    <hyperlink ref="B99:I99" location="'47 Appointments - Religion'!A1" display="Internal Job appointments  by religion in the CPS by payband"/>
    <hyperlink ref="B101:I101" location="'48 Int  Appointments - Age'!A1" display="Internal Job appointments by age in the CPS by payband"/>
    <hyperlink ref="B103:I103" location="'49 Ext Appoint Gender'!A1" display="External  Job appointments by gender in the CPS by payband"/>
    <hyperlink ref="B105:I105" location="'50 Ext Appoint Ethnicity'!A1" display="External Job appointments  by ethnicity in the CPS by payband"/>
    <hyperlink ref="B107:I107" location="'51 Ext Appoint Disability'!A1" display="External  Job appointments by disability in the CPS by payband"/>
    <hyperlink ref="B109:I109" location="'52 Ext Appoint Sexual Orientat'!A1" display="External Job appointments by sexual orientation in the CPS by payband"/>
    <hyperlink ref="B111:I111" location="'53 Ext Appoint Religion'!A1" display="External  Job appointments  by religion in the CPS by payband"/>
    <hyperlink ref="B113:I113" location="'54 Ext Appoint Age'!A1" display="External  Job appointments by age in the CPS by payband"/>
    <hyperlink ref="B115:F115" location="'55 Bar-Sol- Gender'!A1" display="Barristers/Solicitors in post by Gender"/>
    <hyperlink ref="B117:H117" location="'56 Bar-Sol-Ethnicity'!A1" display="Barristers/Solicitors in post by Ethnicity"/>
    <hyperlink ref="B119:H119" location="'57 Bar-Sol-Disibility'!A1" display="Barristers/Solicitors in post by Disibility"/>
    <hyperlink ref="B121:H121" location="'58 Bar-Sol-Sexual Orientation'!A1" display="Barristers/Solicitors in post by Sexual Orientation"/>
    <hyperlink ref="B123:G123" location="'59 Bar-Sol-Religion'!A1" display="Barristers/Solicitors in post by Religion"/>
    <hyperlink ref="B125:G125" location="'60 Bar-Sol-Age'!A1" display="Barristers/Solicitors in post by Age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B2:L29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9" width="17.28125" style="0" customWidth="1"/>
    <col min="10" max="10" width="16.28125" style="0" customWidth="1"/>
  </cols>
  <sheetData>
    <row r="2" spans="2:9" ht="18">
      <c r="B2" s="548" t="s">
        <v>237</v>
      </c>
      <c r="C2" s="548"/>
      <c r="D2" s="548"/>
      <c r="E2" s="548"/>
      <c r="F2" s="548"/>
      <c r="G2" s="548"/>
      <c r="H2" s="548"/>
      <c r="I2" s="548"/>
    </row>
    <row r="4" spans="2:9" ht="15">
      <c r="B4" s="573" t="s">
        <v>161</v>
      </c>
      <c r="C4" s="570" t="s">
        <v>151</v>
      </c>
      <c r="D4" s="570"/>
      <c r="E4" s="570" t="s">
        <v>152</v>
      </c>
      <c r="F4" s="570"/>
      <c r="G4" s="570" t="s">
        <v>28</v>
      </c>
      <c r="H4" s="570"/>
      <c r="I4" s="570" t="s">
        <v>4</v>
      </c>
    </row>
    <row r="5" spans="2:9" ht="15">
      <c r="B5" s="573"/>
      <c r="C5" s="121" t="s">
        <v>102</v>
      </c>
      <c r="D5" s="121" t="s">
        <v>3</v>
      </c>
      <c r="E5" s="131" t="s">
        <v>102</v>
      </c>
      <c r="F5" s="121" t="s">
        <v>3</v>
      </c>
      <c r="G5" s="121" t="s">
        <v>102</v>
      </c>
      <c r="H5" s="121" t="s">
        <v>3</v>
      </c>
      <c r="I5" s="570"/>
    </row>
    <row r="6" spans="2:9" ht="12.75">
      <c r="B6" s="138" t="s">
        <v>262</v>
      </c>
      <c r="C6" s="139">
        <v>9</v>
      </c>
      <c r="D6" s="223">
        <f>C6/I6</f>
        <v>0.0625</v>
      </c>
      <c r="E6" s="140">
        <v>129</v>
      </c>
      <c r="F6" s="218">
        <f>E6/I6</f>
        <v>0.8958333333333334</v>
      </c>
      <c r="G6" s="137">
        <v>6</v>
      </c>
      <c r="H6" s="190">
        <f>G6/I6</f>
        <v>0.041666666666666664</v>
      </c>
      <c r="I6" s="84">
        <f>SUM(G6,E6,C6)</f>
        <v>144</v>
      </c>
    </row>
    <row r="7" spans="2:9" ht="12.75">
      <c r="B7" s="105" t="s">
        <v>244</v>
      </c>
      <c r="C7" s="137">
        <v>4</v>
      </c>
      <c r="D7" s="223">
        <f aca="true" t="shared" si="0" ref="D7:D18">C7/I7</f>
        <v>0.13333333333333333</v>
      </c>
      <c r="E7" s="140">
        <v>24</v>
      </c>
      <c r="F7" s="218">
        <f aca="true" t="shared" si="1" ref="F7:F18">E7/I7</f>
        <v>0.8</v>
      </c>
      <c r="G7" s="137">
        <v>2</v>
      </c>
      <c r="H7" s="190">
        <f aca="true" t="shared" si="2" ref="H7:H18">G7/I7</f>
        <v>0.06666666666666667</v>
      </c>
      <c r="I7" s="84">
        <f aca="true" t="shared" si="3" ref="I7:I18">SUM(G7,E7,C7)</f>
        <v>30</v>
      </c>
    </row>
    <row r="8" spans="2:9" ht="12.75">
      <c r="B8" s="105" t="s">
        <v>263</v>
      </c>
      <c r="C8" s="137"/>
      <c r="D8" s="223">
        <f t="shared" si="0"/>
        <v>0</v>
      </c>
      <c r="E8" s="140">
        <v>17</v>
      </c>
      <c r="F8" s="218">
        <f t="shared" si="1"/>
        <v>0.85</v>
      </c>
      <c r="G8" s="137">
        <v>3</v>
      </c>
      <c r="H8" s="190">
        <f t="shared" si="2"/>
        <v>0.15</v>
      </c>
      <c r="I8" s="84">
        <f t="shared" si="3"/>
        <v>20</v>
      </c>
    </row>
    <row r="9" spans="2:9" ht="12.75">
      <c r="B9" s="105" t="s">
        <v>264</v>
      </c>
      <c r="C9" s="137">
        <v>1</v>
      </c>
      <c r="D9" s="223">
        <f t="shared" si="0"/>
        <v>0.0625</v>
      </c>
      <c r="E9" s="140">
        <v>15</v>
      </c>
      <c r="F9" s="218">
        <f t="shared" si="1"/>
        <v>0.9375</v>
      </c>
      <c r="G9" s="137"/>
      <c r="H9" s="190">
        <f t="shared" si="2"/>
        <v>0</v>
      </c>
      <c r="I9" s="84">
        <f t="shared" si="3"/>
        <v>16</v>
      </c>
    </row>
    <row r="10" spans="2:9" ht="12.75">
      <c r="B10" s="105" t="s">
        <v>247</v>
      </c>
      <c r="C10" s="137">
        <v>1</v>
      </c>
      <c r="D10" s="223">
        <f t="shared" si="0"/>
        <v>0.06666666666666667</v>
      </c>
      <c r="E10" s="140">
        <v>12</v>
      </c>
      <c r="F10" s="218">
        <f t="shared" si="1"/>
        <v>0.8</v>
      </c>
      <c r="G10" s="137">
        <v>2</v>
      </c>
      <c r="H10" s="190">
        <f t="shared" si="2"/>
        <v>0.13333333333333333</v>
      </c>
      <c r="I10" s="84">
        <f t="shared" si="3"/>
        <v>15</v>
      </c>
    </row>
    <row r="11" spans="2:9" ht="12.75">
      <c r="B11" s="105" t="s">
        <v>113</v>
      </c>
      <c r="C11" s="137">
        <v>1</v>
      </c>
      <c r="D11" s="223">
        <f t="shared" si="0"/>
        <v>0.043478260869565216</v>
      </c>
      <c r="E11" s="140">
        <v>21</v>
      </c>
      <c r="F11" s="218">
        <f t="shared" si="1"/>
        <v>0.9130434782608695</v>
      </c>
      <c r="G11" s="137">
        <v>1</v>
      </c>
      <c r="H11" s="190">
        <f t="shared" si="2"/>
        <v>0.043478260869565216</v>
      </c>
      <c r="I11" s="84">
        <f t="shared" si="3"/>
        <v>23</v>
      </c>
    </row>
    <row r="12" spans="2:9" ht="12.75">
      <c r="B12" s="105" t="s">
        <v>265</v>
      </c>
      <c r="C12" s="137">
        <v>2</v>
      </c>
      <c r="D12" s="223">
        <f t="shared" si="0"/>
        <v>0.13333333333333333</v>
      </c>
      <c r="E12" s="140">
        <v>12</v>
      </c>
      <c r="F12" s="218">
        <f t="shared" si="1"/>
        <v>0.8</v>
      </c>
      <c r="G12" s="137">
        <v>1</v>
      </c>
      <c r="H12" s="190">
        <f t="shared" si="2"/>
        <v>0.06666666666666667</v>
      </c>
      <c r="I12" s="84">
        <f t="shared" si="3"/>
        <v>15</v>
      </c>
    </row>
    <row r="13" spans="2:9" ht="12.75">
      <c r="B13" s="105" t="s">
        <v>266</v>
      </c>
      <c r="C13" s="137"/>
      <c r="D13" s="223">
        <f t="shared" si="0"/>
        <v>0</v>
      </c>
      <c r="E13" s="140">
        <v>12</v>
      </c>
      <c r="F13" s="218">
        <f t="shared" si="1"/>
        <v>0.9230769230769231</v>
      </c>
      <c r="G13" s="137">
        <v>1</v>
      </c>
      <c r="H13" s="190">
        <f t="shared" si="2"/>
        <v>0.07692307692307693</v>
      </c>
      <c r="I13" s="84">
        <f t="shared" si="3"/>
        <v>13</v>
      </c>
    </row>
    <row r="14" spans="2:9" ht="12.75">
      <c r="B14" s="105" t="s">
        <v>254</v>
      </c>
      <c r="C14" s="137">
        <v>1</v>
      </c>
      <c r="D14" s="223">
        <f t="shared" si="0"/>
        <v>0.037037037037037035</v>
      </c>
      <c r="E14" s="140">
        <v>24</v>
      </c>
      <c r="F14" s="218">
        <f t="shared" si="1"/>
        <v>0.8888888888888888</v>
      </c>
      <c r="G14" s="137">
        <v>2</v>
      </c>
      <c r="H14" s="190">
        <f t="shared" si="2"/>
        <v>0.07407407407407407</v>
      </c>
      <c r="I14" s="84">
        <f t="shared" si="3"/>
        <v>27</v>
      </c>
    </row>
    <row r="15" spans="2:9" ht="12.75">
      <c r="B15" s="105" t="s">
        <v>257</v>
      </c>
      <c r="C15" s="137">
        <v>3</v>
      </c>
      <c r="D15" s="223">
        <f t="shared" si="0"/>
        <v>0.10714285714285714</v>
      </c>
      <c r="E15" s="140">
        <v>24</v>
      </c>
      <c r="F15" s="218">
        <f t="shared" si="1"/>
        <v>0.8571428571428571</v>
      </c>
      <c r="G15" s="137">
        <v>1</v>
      </c>
      <c r="H15" s="190">
        <f t="shared" si="2"/>
        <v>0.03571428571428571</v>
      </c>
      <c r="I15" s="84">
        <f t="shared" si="3"/>
        <v>28</v>
      </c>
    </row>
    <row r="16" spans="2:12" ht="12.75">
      <c r="B16" s="105" t="s">
        <v>259</v>
      </c>
      <c r="C16" s="137">
        <v>7</v>
      </c>
      <c r="D16" s="223">
        <f t="shared" si="0"/>
        <v>0.11475409836065574</v>
      </c>
      <c r="E16" s="140">
        <v>50</v>
      </c>
      <c r="F16" s="218">
        <f t="shared" si="1"/>
        <v>0.819672131147541</v>
      </c>
      <c r="G16" s="137">
        <v>4</v>
      </c>
      <c r="H16" s="190">
        <f t="shared" si="2"/>
        <v>0.06557377049180328</v>
      </c>
      <c r="I16" s="84">
        <f t="shared" si="3"/>
        <v>61</v>
      </c>
      <c r="J16" s="16"/>
      <c r="K16" s="58"/>
      <c r="L16" s="16"/>
    </row>
    <row r="17" spans="2:12" ht="13.5" thickBot="1">
      <c r="B17" s="106" t="s">
        <v>267</v>
      </c>
      <c r="C17" s="82"/>
      <c r="D17" s="263">
        <f t="shared" si="0"/>
        <v>0</v>
      </c>
      <c r="E17" s="141">
        <v>14</v>
      </c>
      <c r="F17" s="219">
        <f t="shared" si="1"/>
        <v>0.875</v>
      </c>
      <c r="G17" s="82">
        <v>2</v>
      </c>
      <c r="H17" s="191">
        <f t="shared" si="2"/>
        <v>0.125</v>
      </c>
      <c r="I17" s="93">
        <f t="shared" si="3"/>
        <v>16</v>
      </c>
      <c r="J17" s="54"/>
      <c r="K17" s="59"/>
      <c r="L17" s="54"/>
    </row>
    <row r="18" spans="2:9" ht="13.5" thickBot="1">
      <c r="B18" s="88" t="s">
        <v>165</v>
      </c>
      <c r="C18" s="116">
        <v>29</v>
      </c>
      <c r="D18" s="224">
        <f t="shared" si="0"/>
        <v>0.07107843137254902</v>
      </c>
      <c r="E18" s="110">
        <v>354</v>
      </c>
      <c r="F18" s="224">
        <f t="shared" si="1"/>
        <v>0.8676470588235294</v>
      </c>
      <c r="G18" s="116">
        <v>25</v>
      </c>
      <c r="H18" s="201">
        <f t="shared" si="2"/>
        <v>0.061274509803921566</v>
      </c>
      <c r="I18" s="86">
        <f t="shared" si="3"/>
        <v>408</v>
      </c>
    </row>
    <row r="20" ht="12.75">
      <c r="B20" s="6" t="s">
        <v>5</v>
      </c>
    </row>
    <row r="21" ht="12.75">
      <c r="B21" t="s">
        <v>191</v>
      </c>
    </row>
    <row r="22" ht="12.75">
      <c r="B22" s="7" t="s">
        <v>9</v>
      </c>
    </row>
    <row r="23" ht="12.75">
      <c r="B23" s="7" t="s">
        <v>58</v>
      </c>
    </row>
    <row r="24" ht="12.75">
      <c r="B24" t="s">
        <v>74</v>
      </c>
    </row>
    <row r="25" ht="12.75">
      <c r="B25" s="7"/>
    </row>
    <row r="26" ht="20.25">
      <c r="B26" s="5" t="s">
        <v>1</v>
      </c>
    </row>
    <row r="29" spans="5:8" ht="12.75">
      <c r="E29" s="16"/>
      <c r="F29" s="16"/>
      <c r="G29" s="16"/>
      <c r="H29" s="16"/>
    </row>
  </sheetData>
  <sheetProtection/>
  <mergeCells count="6">
    <mergeCell ref="B4:B5"/>
    <mergeCell ref="C4:D4"/>
    <mergeCell ref="I4:I5"/>
    <mergeCell ref="E4:F4"/>
    <mergeCell ref="G4:H4"/>
    <mergeCell ref="B2:I2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00"/>
  </sheetPr>
  <dimension ref="B2:AF26"/>
  <sheetViews>
    <sheetView showGridLines="0" zoomScalePageLayoutView="0" workbookViewId="0" topLeftCell="A1">
      <selection activeCell="B2" sqref="B2:U2"/>
    </sheetView>
  </sheetViews>
  <sheetFormatPr defaultColWidth="9.140625" defaultRowHeight="12.75"/>
  <cols>
    <col min="1" max="1" width="17.28125" style="0" customWidth="1"/>
    <col min="2" max="2" width="21.7109375" style="0" customWidth="1"/>
    <col min="3" max="21" width="17.28125" style="0" customWidth="1"/>
    <col min="24" max="24" width="6.00390625" style="0" customWidth="1"/>
    <col min="25" max="27" width="7.57421875" style="0" customWidth="1"/>
  </cols>
  <sheetData>
    <row r="2" spans="2:32" ht="18" customHeight="1">
      <c r="B2" s="538" t="s">
        <v>236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2:32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2:32" s="30" customFormat="1" ht="15" customHeight="1">
      <c r="B4" s="574" t="s">
        <v>161</v>
      </c>
      <c r="C4" s="574" t="s">
        <v>153</v>
      </c>
      <c r="D4" s="574"/>
      <c r="E4" s="574" t="s">
        <v>154</v>
      </c>
      <c r="F4" s="574"/>
      <c r="G4" s="574" t="s">
        <v>45</v>
      </c>
      <c r="H4" s="574"/>
      <c r="I4" s="574" t="s">
        <v>155</v>
      </c>
      <c r="J4" s="574"/>
      <c r="K4" s="574" t="s">
        <v>156</v>
      </c>
      <c r="L4" s="574"/>
      <c r="M4" s="574" t="s">
        <v>157</v>
      </c>
      <c r="N4" s="574"/>
      <c r="O4" s="574" t="s">
        <v>47</v>
      </c>
      <c r="P4" s="574"/>
      <c r="Q4" s="574" t="s">
        <v>46</v>
      </c>
      <c r="R4" s="574"/>
      <c r="S4" s="574" t="s">
        <v>106</v>
      </c>
      <c r="T4" s="574"/>
      <c r="U4" s="574" t="s">
        <v>4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2:32" s="30" customFormat="1" ht="15" customHeight="1">
      <c r="B5" s="574"/>
      <c r="C5" s="121" t="s">
        <v>102</v>
      </c>
      <c r="D5" s="121" t="s">
        <v>3</v>
      </c>
      <c r="E5" s="121" t="s">
        <v>102</v>
      </c>
      <c r="F5" s="121" t="s">
        <v>3</v>
      </c>
      <c r="G5" s="121" t="s">
        <v>102</v>
      </c>
      <c r="H5" s="121" t="s">
        <v>3</v>
      </c>
      <c r="I5" s="121" t="s">
        <v>102</v>
      </c>
      <c r="J5" s="121" t="s">
        <v>3</v>
      </c>
      <c r="K5" s="121" t="s">
        <v>102</v>
      </c>
      <c r="L5" s="121" t="s">
        <v>3</v>
      </c>
      <c r="M5" s="121" t="s">
        <v>102</v>
      </c>
      <c r="N5" s="121" t="s">
        <v>3</v>
      </c>
      <c r="O5" s="121" t="s">
        <v>102</v>
      </c>
      <c r="P5" s="121" t="s">
        <v>3</v>
      </c>
      <c r="Q5" s="121" t="s">
        <v>102</v>
      </c>
      <c r="R5" s="121" t="s">
        <v>3</v>
      </c>
      <c r="S5" s="121" t="s">
        <v>102</v>
      </c>
      <c r="T5" s="128" t="s">
        <v>3</v>
      </c>
      <c r="U5" s="574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2:32" s="30" customFormat="1" ht="12.75" customHeight="1">
      <c r="B6" s="143" t="s">
        <v>262</v>
      </c>
      <c r="C6" s="146"/>
      <c r="D6" s="225">
        <f>C6/U6</f>
        <v>0</v>
      </c>
      <c r="E6" s="146">
        <v>2</v>
      </c>
      <c r="F6" s="225">
        <f>E6/U6</f>
        <v>0.013888888888888888</v>
      </c>
      <c r="G6" s="146">
        <v>1</v>
      </c>
      <c r="H6" s="225">
        <f>G6/U6</f>
        <v>0.006944444444444444</v>
      </c>
      <c r="I6" s="146"/>
      <c r="J6" s="225">
        <f>I6/U6</f>
        <v>0</v>
      </c>
      <c r="K6" s="146">
        <v>42</v>
      </c>
      <c r="L6" s="225">
        <f>K6/U6</f>
        <v>0.2916666666666667</v>
      </c>
      <c r="M6" s="146">
        <v>77</v>
      </c>
      <c r="N6" s="225">
        <f>M6/U6</f>
        <v>0.5347222222222222</v>
      </c>
      <c r="O6" s="146">
        <v>17</v>
      </c>
      <c r="P6" s="225">
        <f>O6/U6</f>
        <v>0.11805555555555555</v>
      </c>
      <c r="Q6" s="146">
        <v>4</v>
      </c>
      <c r="R6" s="225">
        <f>Q6/U6</f>
        <v>0.027777777777777776</v>
      </c>
      <c r="S6" s="146">
        <v>1</v>
      </c>
      <c r="T6" s="225">
        <f>S6/U6</f>
        <v>0.006944444444444444</v>
      </c>
      <c r="U6" s="147">
        <f>SUM(S6,Q6,O6,M6,K6,I6,G6,E6,C6)</f>
        <v>144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2:32" s="30" customFormat="1" ht="12.75" customHeight="1">
      <c r="B7" s="143" t="s">
        <v>244</v>
      </c>
      <c r="C7" s="146"/>
      <c r="D7" s="225">
        <f aca="true" t="shared" si="0" ref="D7:D18">C7/U7</f>
        <v>0</v>
      </c>
      <c r="E7" s="146"/>
      <c r="F7" s="225">
        <f aca="true" t="shared" si="1" ref="F7:F18">E7/U7</f>
        <v>0</v>
      </c>
      <c r="G7" s="146"/>
      <c r="H7" s="225">
        <f aca="true" t="shared" si="2" ref="H7:H18">G7/U7</f>
        <v>0</v>
      </c>
      <c r="I7" s="146"/>
      <c r="J7" s="225">
        <f aca="true" t="shared" si="3" ref="J7:J18">I7/U7</f>
        <v>0</v>
      </c>
      <c r="K7" s="146">
        <v>8</v>
      </c>
      <c r="L7" s="225">
        <f aca="true" t="shared" si="4" ref="L7:L18">K7/U7</f>
        <v>0.26666666666666666</v>
      </c>
      <c r="M7" s="146">
        <v>16</v>
      </c>
      <c r="N7" s="225">
        <f aca="true" t="shared" si="5" ref="N7:N18">M7/U7</f>
        <v>0.5333333333333333</v>
      </c>
      <c r="O7" s="146">
        <v>5</v>
      </c>
      <c r="P7" s="225">
        <f aca="true" t="shared" si="6" ref="P7:P18">O7/U7</f>
        <v>0.16666666666666666</v>
      </c>
      <c r="Q7" s="146">
        <v>1</v>
      </c>
      <c r="R7" s="225">
        <f aca="true" t="shared" si="7" ref="R7:R18">Q7/U7</f>
        <v>0.03333333333333333</v>
      </c>
      <c r="S7" s="146"/>
      <c r="T7" s="225">
        <f aca="true" t="shared" si="8" ref="T7:T18">S7/U7</f>
        <v>0</v>
      </c>
      <c r="U7" s="147">
        <f aca="true" t="shared" si="9" ref="U7:U18">SUM(S7,Q7,O7,M7,K7,I7,G7,E7,C7)</f>
        <v>30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2:32" s="30" customFormat="1" ht="12.75" customHeight="1">
      <c r="B8" s="143" t="s">
        <v>263</v>
      </c>
      <c r="C8" s="146"/>
      <c r="D8" s="225">
        <f t="shared" si="0"/>
        <v>0</v>
      </c>
      <c r="E8" s="146"/>
      <c r="F8" s="225">
        <f t="shared" si="1"/>
        <v>0</v>
      </c>
      <c r="G8" s="146">
        <v>1</v>
      </c>
      <c r="H8" s="225">
        <f t="shared" si="2"/>
        <v>0.05</v>
      </c>
      <c r="I8" s="146"/>
      <c r="J8" s="225">
        <f t="shared" si="3"/>
        <v>0</v>
      </c>
      <c r="K8" s="146">
        <v>6</v>
      </c>
      <c r="L8" s="225">
        <f t="shared" si="4"/>
        <v>0.3</v>
      </c>
      <c r="M8" s="146">
        <v>9</v>
      </c>
      <c r="N8" s="225">
        <f t="shared" si="5"/>
        <v>0.45</v>
      </c>
      <c r="O8" s="146">
        <v>4</v>
      </c>
      <c r="P8" s="225">
        <f t="shared" si="6"/>
        <v>0.2</v>
      </c>
      <c r="Q8" s="146"/>
      <c r="R8" s="225">
        <f t="shared" si="7"/>
        <v>0</v>
      </c>
      <c r="S8" s="146"/>
      <c r="T8" s="225">
        <f t="shared" si="8"/>
        <v>0</v>
      </c>
      <c r="U8" s="147">
        <f t="shared" si="9"/>
        <v>20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2:32" s="30" customFormat="1" ht="12.75" customHeight="1">
      <c r="B9" s="143" t="s">
        <v>264</v>
      </c>
      <c r="C9" s="146"/>
      <c r="D9" s="225">
        <f t="shared" si="0"/>
        <v>0</v>
      </c>
      <c r="E9" s="146"/>
      <c r="F9" s="225">
        <f t="shared" si="1"/>
        <v>0</v>
      </c>
      <c r="G9" s="146"/>
      <c r="H9" s="225">
        <f t="shared" si="2"/>
        <v>0</v>
      </c>
      <c r="I9" s="146"/>
      <c r="J9" s="225">
        <f t="shared" si="3"/>
        <v>0</v>
      </c>
      <c r="K9" s="146">
        <v>5</v>
      </c>
      <c r="L9" s="225">
        <f t="shared" si="4"/>
        <v>0.3125</v>
      </c>
      <c r="M9" s="146">
        <v>11</v>
      </c>
      <c r="N9" s="225">
        <f t="shared" si="5"/>
        <v>0.6875</v>
      </c>
      <c r="O9" s="146"/>
      <c r="P9" s="225">
        <f t="shared" si="6"/>
        <v>0</v>
      </c>
      <c r="Q9" s="146"/>
      <c r="R9" s="225">
        <f t="shared" si="7"/>
        <v>0</v>
      </c>
      <c r="S9" s="146"/>
      <c r="T9" s="225">
        <f t="shared" si="8"/>
        <v>0</v>
      </c>
      <c r="U9" s="147">
        <f t="shared" si="9"/>
        <v>16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2:32" s="30" customFormat="1" ht="12.75" customHeight="1">
      <c r="B10" s="143" t="s">
        <v>247</v>
      </c>
      <c r="C10" s="146"/>
      <c r="D10" s="225">
        <f t="shared" si="0"/>
        <v>0</v>
      </c>
      <c r="E10" s="146"/>
      <c r="F10" s="225">
        <f t="shared" si="1"/>
        <v>0</v>
      </c>
      <c r="G10" s="146">
        <v>1</v>
      </c>
      <c r="H10" s="225">
        <f t="shared" si="2"/>
        <v>0.06666666666666667</v>
      </c>
      <c r="I10" s="146"/>
      <c r="J10" s="225">
        <f t="shared" si="3"/>
        <v>0</v>
      </c>
      <c r="K10" s="146">
        <v>7</v>
      </c>
      <c r="L10" s="225">
        <f t="shared" si="4"/>
        <v>0.4666666666666667</v>
      </c>
      <c r="M10" s="146">
        <v>3</v>
      </c>
      <c r="N10" s="225">
        <f t="shared" si="5"/>
        <v>0.2</v>
      </c>
      <c r="O10" s="146">
        <v>4</v>
      </c>
      <c r="P10" s="225">
        <f t="shared" si="6"/>
        <v>0.26666666666666666</v>
      </c>
      <c r="Q10" s="146"/>
      <c r="R10" s="225">
        <f t="shared" si="7"/>
        <v>0</v>
      </c>
      <c r="S10" s="146"/>
      <c r="T10" s="225">
        <f t="shared" si="8"/>
        <v>0</v>
      </c>
      <c r="U10" s="147">
        <f t="shared" si="9"/>
        <v>15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2:32" s="30" customFormat="1" ht="12.75" customHeight="1">
      <c r="B11" s="143" t="s">
        <v>113</v>
      </c>
      <c r="C11" s="146"/>
      <c r="D11" s="225">
        <f t="shared" si="0"/>
        <v>0</v>
      </c>
      <c r="E11" s="146"/>
      <c r="F11" s="225">
        <f t="shared" si="1"/>
        <v>0</v>
      </c>
      <c r="G11" s="146">
        <v>1</v>
      </c>
      <c r="H11" s="225">
        <f t="shared" si="2"/>
        <v>0.043478260869565216</v>
      </c>
      <c r="I11" s="146"/>
      <c r="J11" s="225">
        <f t="shared" si="3"/>
        <v>0</v>
      </c>
      <c r="K11" s="146">
        <v>7</v>
      </c>
      <c r="L11" s="225">
        <f t="shared" si="4"/>
        <v>0.30434782608695654</v>
      </c>
      <c r="M11" s="146">
        <v>12</v>
      </c>
      <c r="N11" s="225">
        <f t="shared" si="5"/>
        <v>0.5217391304347826</v>
      </c>
      <c r="O11" s="146">
        <v>2</v>
      </c>
      <c r="P11" s="225">
        <f t="shared" si="6"/>
        <v>0.08695652173913043</v>
      </c>
      <c r="Q11" s="146"/>
      <c r="R11" s="225">
        <f t="shared" si="7"/>
        <v>0</v>
      </c>
      <c r="S11" s="146">
        <v>1</v>
      </c>
      <c r="T11" s="225">
        <f t="shared" si="8"/>
        <v>0.043478260869565216</v>
      </c>
      <c r="U11" s="147">
        <f t="shared" si="9"/>
        <v>23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2:32" s="30" customFormat="1" ht="12.75" customHeight="1">
      <c r="B12" s="143" t="s">
        <v>265</v>
      </c>
      <c r="C12" s="146"/>
      <c r="D12" s="225">
        <f t="shared" si="0"/>
        <v>0</v>
      </c>
      <c r="E12" s="146"/>
      <c r="F12" s="225">
        <f t="shared" si="1"/>
        <v>0</v>
      </c>
      <c r="G12" s="146"/>
      <c r="H12" s="225">
        <f t="shared" si="2"/>
        <v>0</v>
      </c>
      <c r="I12" s="146"/>
      <c r="J12" s="225">
        <f t="shared" si="3"/>
        <v>0</v>
      </c>
      <c r="K12" s="146">
        <v>3</v>
      </c>
      <c r="L12" s="225">
        <f t="shared" si="4"/>
        <v>0.2</v>
      </c>
      <c r="M12" s="146">
        <v>8</v>
      </c>
      <c r="N12" s="225">
        <f t="shared" si="5"/>
        <v>0.5333333333333333</v>
      </c>
      <c r="O12" s="146">
        <v>3</v>
      </c>
      <c r="P12" s="225">
        <f t="shared" si="6"/>
        <v>0.2</v>
      </c>
      <c r="Q12" s="146"/>
      <c r="R12" s="225">
        <f t="shared" si="7"/>
        <v>0</v>
      </c>
      <c r="S12" s="146">
        <v>1</v>
      </c>
      <c r="T12" s="225">
        <f t="shared" si="8"/>
        <v>0.06666666666666667</v>
      </c>
      <c r="U12" s="147">
        <f t="shared" si="9"/>
        <v>15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2:32" s="30" customFormat="1" ht="12.75" customHeight="1">
      <c r="B13" s="143" t="s">
        <v>266</v>
      </c>
      <c r="C13" s="146"/>
      <c r="D13" s="225">
        <f t="shared" si="0"/>
        <v>0</v>
      </c>
      <c r="E13" s="146"/>
      <c r="F13" s="225">
        <f t="shared" si="1"/>
        <v>0</v>
      </c>
      <c r="G13" s="146"/>
      <c r="H13" s="225">
        <f t="shared" si="2"/>
        <v>0</v>
      </c>
      <c r="I13" s="146"/>
      <c r="J13" s="225">
        <f t="shared" si="3"/>
        <v>0</v>
      </c>
      <c r="K13" s="146">
        <v>3</v>
      </c>
      <c r="L13" s="225">
        <f t="shared" si="4"/>
        <v>0.23076923076923078</v>
      </c>
      <c r="M13" s="146">
        <v>6</v>
      </c>
      <c r="N13" s="225">
        <f t="shared" si="5"/>
        <v>0.46153846153846156</v>
      </c>
      <c r="O13" s="146">
        <v>3</v>
      </c>
      <c r="P13" s="225">
        <f t="shared" si="6"/>
        <v>0.23076923076923078</v>
      </c>
      <c r="Q13" s="146"/>
      <c r="R13" s="225">
        <f t="shared" si="7"/>
        <v>0</v>
      </c>
      <c r="S13" s="146">
        <v>1</v>
      </c>
      <c r="T13" s="225">
        <f t="shared" si="8"/>
        <v>0.07692307692307693</v>
      </c>
      <c r="U13" s="147">
        <f t="shared" si="9"/>
        <v>13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2:32" s="30" customFormat="1" ht="12.75" customHeight="1">
      <c r="B14" s="143" t="s">
        <v>254</v>
      </c>
      <c r="C14" s="146"/>
      <c r="D14" s="225">
        <f t="shared" si="0"/>
        <v>0</v>
      </c>
      <c r="E14" s="146"/>
      <c r="F14" s="225">
        <f t="shared" si="1"/>
        <v>0</v>
      </c>
      <c r="G14" s="146"/>
      <c r="H14" s="225">
        <f t="shared" si="2"/>
        <v>0</v>
      </c>
      <c r="I14" s="146"/>
      <c r="J14" s="225">
        <f t="shared" si="3"/>
        <v>0</v>
      </c>
      <c r="K14" s="146">
        <v>5</v>
      </c>
      <c r="L14" s="225">
        <f t="shared" si="4"/>
        <v>0.18518518518518517</v>
      </c>
      <c r="M14" s="146">
        <v>17</v>
      </c>
      <c r="N14" s="225">
        <f t="shared" si="5"/>
        <v>0.6296296296296297</v>
      </c>
      <c r="O14" s="146">
        <v>5</v>
      </c>
      <c r="P14" s="225">
        <f t="shared" si="6"/>
        <v>0.18518518518518517</v>
      </c>
      <c r="Q14" s="146"/>
      <c r="R14" s="225">
        <f t="shared" si="7"/>
        <v>0</v>
      </c>
      <c r="S14" s="146"/>
      <c r="T14" s="225">
        <f t="shared" si="8"/>
        <v>0</v>
      </c>
      <c r="U14" s="147">
        <f t="shared" si="9"/>
        <v>27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2:32" s="30" customFormat="1" ht="12.75" customHeight="1">
      <c r="B15" s="143" t="s">
        <v>257</v>
      </c>
      <c r="C15" s="146"/>
      <c r="D15" s="225">
        <f t="shared" si="0"/>
        <v>0</v>
      </c>
      <c r="E15" s="146"/>
      <c r="F15" s="225">
        <f t="shared" si="1"/>
        <v>0</v>
      </c>
      <c r="G15" s="146"/>
      <c r="H15" s="225">
        <f t="shared" si="2"/>
        <v>0</v>
      </c>
      <c r="I15" s="146"/>
      <c r="J15" s="225">
        <f t="shared" si="3"/>
        <v>0</v>
      </c>
      <c r="K15" s="146">
        <v>6</v>
      </c>
      <c r="L15" s="225">
        <f t="shared" si="4"/>
        <v>0.21428571428571427</v>
      </c>
      <c r="M15" s="146">
        <v>10</v>
      </c>
      <c r="N15" s="225">
        <f t="shared" si="5"/>
        <v>0.35714285714285715</v>
      </c>
      <c r="O15" s="146">
        <v>12</v>
      </c>
      <c r="P15" s="225">
        <f t="shared" si="6"/>
        <v>0.42857142857142855</v>
      </c>
      <c r="Q15" s="146"/>
      <c r="R15" s="225">
        <f t="shared" si="7"/>
        <v>0</v>
      </c>
      <c r="S15" s="146"/>
      <c r="T15" s="225">
        <f t="shared" si="8"/>
        <v>0</v>
      </c>
      <c r="U15" s="147">
        <f t="shared" si="9"/>
        <v>28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2:21" ht="12.75" customHeight="1">
      <c r="B16" s="144" t="s">
        <v>259</v>
      </c>
      <c r="C16" s="140"/>
      <c r="D16" s="225">
        <f t="shared" si="0"/>
        <v>0</v>
      </c>
      <c r="E16" s="140"/>
      <c r="F16" s="225">
        <f t="shared" si="1"/>
        <v>0</v>
      </c>
      <c r="G16" s="140"/>
      <c r="H16" s="225">
        <f t="shared" si="2"/>
        <v>0</v>
      </c>
      <c r="I16" s="140"/>
      <c r="J16" s="225">
        <f t="shared" si="3"/>
        <v>0</v>
      </c>
      <c r="K16" s="140">
        <v>15</v>
      </c>
      <c r="L16" s="225">
        <f t="shared" si="4"/>
        <v>0.2459016393442623</v>
      </c>
      <c r="M16" s="140">
        <v>16</v>
      </c>
      <c r="N16" s="225">
        <f t="shared" si="5"/>
        <v>0.26229508196721313</v>
      </c>
      <c r="O16" s="140">
        <v>24</v>
      </c>
      <c r="P16" s="225">
        <f t="shared" si="6"/>
        <v>0.39344262295081966</v>
      </c>
      <c r="Q16" s="140">
        <v>4</v>
      </c>
      <c r="R16" s="225">
        <f t="shared" si="7"/>
        <v>0.06557377049180328</v>
      </c>
      <c r="S16" s="140">
        <v>2</v>
      </c>
      <c r="T16" s="225">
        <f t="shared" si="8"/>
        <v>0.03278688524590164</v>
      </c>
      <c r="U16" s="147">
        <f t="shared" si="9"/>
        <v>61</v>
      </c>
    </row>
    <row r="17" spans="2:30" ht="12.75" customHeight="1" thickBot="1">
      <c r="B17" s="145" t="s">
        <v>267</v>
      </c>
      <c r="C17" s="141"/>
      <c r="D17" s="226">
        <f t="shared" si="0"/>
        <v>0</v>
      </c>
      <c r="E17" s="141"/>
      <c r="F17" s="226">
        <f t="shared" si="1"/>
        <v>0</v>
      </c>
      <c r="G17" s="141"/>
      <c r="H17" s="226">
        <f t="shared" si="2"/>
        <v>0</v>
      </c>
      <c r="I17" s="141"/>
      <c r="J17" s="226">
        <f t="shared" si="3"/>
        <v>0</v>
      </c>
      <c r="K17" s="141">
        <v>6</v>
      </c>
      <c r="L17" s="226">
        <f t="shared" si="4"/>
        <v>0.375</v>
      </c>
      <c r="M17" s="141">
        <v>6</v>
      </c>
      <c r="N17" s="226">
        <f t="shared" si="5"/>
        <v>0.375</v>
      </c>
      <c r="O17" s="141">
        <v>4</v>
      </c>
      <c r="P17" s="226">
        <f t="shared" si="6"/>
        <v>0.25</v>
      </c>
      <c r="Q17" s="141"/>
      <c r="R17" s="226">
        <f t="shared" si="7"/>
        <v>0</v>
      </c>
      <c r="S17" s="141"/>
      <c r="T17" s="226">
        <f t="shared" si="8"/>
        <v>0</v>
      </c>
      <c r="U17" s="265">
        <f t="shared" si="9"/>
        <v>16</v>
      </c>
      <c r="V17" s="16"/>
      <c r="W17" s="32"/>
      <c r="X17" s="33"/>
      <c r="Y17" s="32"/>
      <c r="Z17" s="32"/>
      <c r="AA17" s="32"/>
      <c r="AB17" s="33"/>
      <c r="AC17" s="32"/>
      <c r="AD17" s="16"/>
    </row>
    <row r="18" spans="2:30" s="50" customFormat="1" ht="12.75" customHeight="1" thickBot="1">
      <c r="B18" s="148" t="s">
        <v>165</v>
      </c>
      <c r="C18" s="97"/>
      <c r="D18" s="267">
        <f t="shared" si="0"/>
        <v>0</v>
      </c>
      <c r="E18" s="97">
        <v>2</v>
      </c>
      <c r="F18" s="267">
        <f t="shared" si="1"/>
        <v>0.004901960784313725</v>
      </c>
      <c r="G18" s="97">
        <v>4</v>
      </c>
      <c r="H18" s="267">
        <f t="shared" si="2"/>
        <v>0.00980392156862745</v>
      </c>
      <c r="I18" s="97"/>
      <c r="J18" s="267">
        <f t="shared" si="3"/>
        <v>0</v>
      </c>
      <c r="K18" s="97">
        <v>113</v>
      </c>
      <c r="L18" s="267">
        <f t="shared" si="4"/>
        <v>0.2769607843137255</v>
      </c>
      <c r="M18" s="97">
        <v>191</v>
      </c>
      <c r="N18" s="267">
        <f t="shared" si="5"/>
        <v>0.4681372549019608</v>
      </c>
      <c r="O18" s="97">
        <v>83</v>
      </c>
      <c r="P18" s="267">
        <f t="shared" si="6"/>
        <v>0.2034313725490196</v>
      </c>
      <c r="Q18" s="97">
        <v>9</v>
      </c>
      <c r="R18" s="267">
        <f t="shared" si="7"/>
        <v>0.022058823529411766</v>
      </c>
      <c r="S18" s="97">
        <v>6</v>
      </c>
      <c r="T18" s="267">
        <f t="shared" si="8"/>
        <v>0.014705882352941176</v>
      </c>
      <c r="U18" s="266">
        <f t="shared" si="9"/>
        <v>408</v>
      </c>
      <c r="V18" s="54"/>
      <c r="W18" s="57"/>
      <c r="X18" s="54"/>
      <c r="Y18" s="57"/>
      <c r="Z18" s="57"/>
      <c r="AA18" s="57"/>
      <c r="AB18" s="54"/>
      <c r="AC18" s="57"/>
      <c r="AD18" s="54"/>
    </row>
    <row r="19" spans="2:30" ht="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42"/>
      <c r="Z19" s="142"/>
      <c r="AA19" s="16"/>
      <c r="AB19" s="16"/>
      <c r="AC19" s="16"/>
      <c r="AD19" s="16"/>
    </row>
    <row r="20" ht="12.75">
      <c r="B20" s="6" t="s">
        <v>5</v>
      </c>
    </row>
    <row r="21" ht="12.75">
      <c r="B21" t="s">
        <v>191</v>
      </c>
    </row>
    <row r="22" ht="12.75">
      <c r="B22" s="7" t="s">
        <v>9</v>
      </c>
    </row>
    <row r="23" ht="12.75">
      <c r="B23" s="7" t="s">
        <v>58</v>
      </c>
    </row>
    <row r="24" ht="12.75">
      <c r="B24" t="s">
        <v>74</v>
      </c>
    </row>
    <row r="25" ht="12.75">
      <c r="B25" s="7"/>
    </row>
    <row r="26" ht="20.25">
      <c r="B26" s="5" t="s">
        <v>1</v>
      </c>
    </row>
  </sheetData>
  <sheetProtection/>
  <mergeCells count="12">
    <mergeCell ref="O4:P4"/>
    <mergeCell ref="U4:U5"/>
    <mergeCell ref="Q4:R4"/>
    <mergeCell ref="S4:T4"/>
    <mergeCell ref="B2:U2"/>
    <mergeCell ref="B4:B5"/>
    <mergeCell ref="C4:D4"/>
    <mergeCell ref="E4:F4"/>
    <mergeCell ref="G4:H4"/>
    <mergeCell ref="I4:J4"/>
    <mergeCell ref="K4:L4"/>
    <mergeCell ref="M4:N4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B2:AU26"/>
  <sheetViews>
    <sheetView showGridLines="0" zoomScalePageLayoutView="0" workbookViewId="0" topLeftCell="A1">
      <selection activeCell="B2" sqref="B2:AG2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31" width="17.28125" style="0" customWidth="1"/>
    <col min="32" max="32" width="14.140625" style="0" customWidth="1"/>
    <col min="33" max="33" width="10.00390625" style="0" customWidth="1"/>
  </cols>
  <sheetData>
    <row r="1" ht="12.75" customHeight="1"/>
    <row r="2" spans="2:33" ht="18" customHeight="1">
      <c r="B2" s="548" t="s">
        <v>235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</row>
    <row r="3" spans="2:33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2:35" s="30" customFormat="1" ht="15" customHeight="1">
      <c r="B4" s="570" t="s">
        <v>27</v>
      </c>
      <c r="C4" s="570" t="s">
        <v>48</v>
      </c>
      <c r="D4" s="570"/>
      <c r="E4" s="570" t="s">
        <v>49</v>
      </c>
      <c r="F4" s="570"/>
      <c r="G4" s="570" t="s">
        <v>50</v>
      </c>
      <c r="H4" s="570"/>
      <c r="I4" s="570" t="s">
        <v>51</v>
      </c>
      <c r="J4" s="570"/>
      <c r="K4" s="570" t="s">
        <v>52</v>
      </c>
      <c r="L4" s="570"/>
      <c r="M4" s="570" t="s">
        <v>53</v>
      </c>
      <c r="N4" s="570"/>
      <c r="O4" s="570" t="s">
        <v>54</v>
      </c>
      <c r="P4" s="570"/>
      <c r="Q4" s="570" t="s">
        <v>55</v>
      </c>
      <c r="R4" s="570"/>
      <c r="S4" s="570" t="s">
        <v>160</v>
      </c>
      <c r="T4" s="570"/>
      <c r="U4" s="570" t="s">
        <v>47</v>
      </c>
      <c r="V4" s="570"/>
      <c r="W4" s="570" t="s">
        <v>46</v>
      </c>
      <c r="X4" s="570"/>
      <c r="Y4" s="570" t="s">
        <v>56</v>
      </c>
      <c r="Z4" s="570"/>
      <c r="AA4" s="570" t="s">
        <v>106</v>
      </c>
      <c r="AB4" s="570"/>
      <c r="AC4" s="570" t="s">
        <v>162</v>
      </c>
      <c r="AD4" s="570"/>
      <c r="AE4" s="570" t="s">
        <v>57</v>
      </c>
      <c r="AF4" s="570"/>
      <c r="AG4" s="570" t="s">
        <v>4</v>
      </c>
      <c r="AH4" s="39"/>
      <c r="AI4" s="39"/>
    </row>
    <row r="5" spans="2:47" s="30" customFormat="1" ht="15" customHeight="1">
      <c r="B5" s="570"/>
      <c r="C5" s="121" t="s">
        <v>102</v>
      </c>
      <c r="D5" s="121" t="s">
        <v>3</v>
      </c>
      <c r="E5" s="121" t="s">
        <v>102</v>
      </c>
      <c r="F5" s="121" t="s">
        <v>3</v>
      </c>
      <c r="G5" s="121" t="s">
        <v>102</v>
      </c>
      <c r="H5" s="121" t="s">
        <v>3</v>
      </c>
      <c r="I5" s="121" t="s">
        <v>102</v>
      </c>
      <c r="J5" s="121" t="s">
        <v>3</v>
      </c>
      <c r="K5" s="121" t="s">
        <v>102</v>
      </c>
      <c r="L5" s="121" t="s">
        <v>3</v>
      </c>
      <c r="M5" s="121" t="s">
        <v>102</v>
      </c>
      <c r="N5" s="121" t="s">
        <v>3</v>
      </c>
      <c r="O5" s="121" t="s">
        <v>102</v>
      </c>
      <c r="P5" s="121" t="s">
        <v>3</v>
      </c>
      <c r="Q5" s="121" t="s">
        <v>102</v>
      </c>
      <c r="R5" s="121" t="s">
        <v>3</v>
      </c>
      <c r="S5" s="121" t="s">
        <v>102</v>
      </c>
      <c r="T5" s="121" t="s">
        <v>3</v>
      </c>
      <c r="U5" s="121" t="s">
        <v>102</v>
      </c>
      <c r="V5" s="121" t="s">
        <v>3</v>
      </c>
      <c r="W5" s="121" t="s">
        <v>102</v>
      </c>
      <c r="X5" s="121" t="s">
        <v>3</v>
      </c>
      <c r="Y5" s="121" t="s">
        <v>102</v>
      </c>
      <c r="Z5" s="121" t="s">
        <v>3</v>
      </c>
      <c r="AA5" s="121" t="s">
        <v>102</v>
      </c>
      <c r="AB5" s="121" t="s">
        <v>3</v>
      </c>
      <c r="AC5" s="121" t="s">
        <v>102</v>
      </c>
      <c r="AD5" s="121" t="s">
        <v>3</v>
      </c>
      <c r="AE5" s="121" t="s">
        <v>102</v>
      </c>
      <c r="AF5" s="121" t="s">
        <v>3</v>
      </c>
      <c r="AG5" s="570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2:47" s="30" customFormat="1" ht="12.75" customHeight="1">
      <c r="B6" s="149" t="s">
        <v>262</v>
      </c>
      <c r="C6" s="152">
        <v>8</v>
      </c>
      <c r="D6" s="227">
        <f>C6/AG6</f>
        <v>0.05555555555555555</v>
      </c>
      <c r="E6" s="152">
        <v>12</v>
      </c>
      <c r="F6" s="225">
        <f>E6/AG6</f>
        <v>0.08333333333333333</v>
      </c>
      <c r="G6" s="155">
        <v>1</v>
      </c>
      <c r="H6" s="225">
        <f>G6/AG6</f>
        <v>0.006944444444444444</v>
      </c>
      <c r="I6" s="155"/>
      <c r="J6" s="225">
        <f>I6/AG6</f>
        <v>0</v>
      </c>
      <c r="K6" s="155">
        <v>51</v>
      </c>
      <c r="L6" s="227">
        <f>K6/AG6</f>
        <v>0.3541666666666667</v>
      </c>
      <c r="M6" s="152"/>
      <c r="N6" s="225">
        <f>M6/AG6</f>
        <v>0</v>
      </c>
      <c r="O6" s="155">
        <v>1</v>
      </c>
      <c r="P6" s="227">
        <f>O6/AG6</f>
        <v>0.006944444444444444</v>
      </c>
      <c r="Q6" s="152">
        <v>10</v>
      </c>
      <c r="R6" s="227">
        <f>Q6/AG6</f>
        <v>0.06944444444444445</v>
      </c>
      <c r="S6" s="152">
        <v>36</v>
      </c>
      <c r="T6" s="227">
        <f>S6/AG6</f>
        <v>0.25</v>
      </c>
      <c r="U6" s="152">
        <v>19</v>
      </c>
      <c r="V6" s="225">
        <f>U6/AG6</f>
        <v>0.13194444444444445</v>
      </c>
      <c r="W6" s="155">
        <v>2</v>
      </c>
      <c r="X6" s="225">
        <f>W6/AG6</f>
        <v>0.013888888888888888</v>
      </c>
      <c r="Y6" s="155"/>
      <c r="Z6" s="225">
        <f>Y6/AG6</f>
        <v>0</v>
      </c>
      <c r="AA6" s="155">
        <v>3</v>
      </c>
      <c r="AB6" s="225">
        <f>AA6/AG6</f>
        <v>0.020833333333333332</v>
      </c>
      <c r="AC6" s="159"/>
      <c r="AD6" s="225">
        <f>AC6/AG6</f>
        <v>0</v>
      </c>
      <c r="AE6" s="152">
        <v>1</v>
      </c>
      <c r="AF6" s="225">
        <f>AE6/AG6</f>
        <v>0.006944444444444444</v>
      </c>
      <c r="AG6" s="162">
        <f>SUM(AE6,AC6,AA6,Y6,W6,U6,S6,Q6,O6,M6,K6,I6,G6,E6,C6)</f>
        <v>144</v>
      </c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2:47" s="30" customFormat="1" ht="12.75" customHeight="1">
      <c r="B7" s="149" t="s">
        <v>244</v>
      </c>
      <c r="C7" s="152"/>
      <c r="D7" s="227">
        <f aca="true" t="shared" si="0" ref="D7:D18">C7/AG7</f>
        <v>0</v>
      </c>
      <c r="E7" s="152">
        <v>4</v>
      </c>
      <c r="F7" s="225">
        <f aca="true" t="shared" si="1" ref="F7:F18">E7/AG7</f>
        <v>0.13333333333333333</v>
      </c>
      <c r="G7" s="155"/>
      <c r="H7" s="225">
        <f aca="true" t="shared" si="2" ref="H7:H18">G7/AG7</f>
        <v>0</v>
      </c>
      <c r="I7" s="155"/>
      <c r="J7" s="225">
        <f aca="true" t="shared" si="3" ref="J7:J18">I7/AG7</f>
        <v>0</v>
      </c>
      <c r="K7" s="155">
        <v>15</v>
      </c>
      <c r="L7" s="227">
        <f aca="true" t="shared" si="4" ref="L7:L18">K7/AG7</f>
        <v>0.5</v>
      </c>
      <c r="M7" s="152">
        <v>1</v>
      </c>
      <c r="N7" s="225">
        <f aca="true" t="shared" si="5" ref="N7:N18">M7/AG7</f>
        <v>0.03333333333333333</v>
      </c>
      <c r="O7" s="155"/>
      <c r="P7" s="227">
        <f aca="true" t="shared" si="6" ref="P7:P18">O7/AG7</f>
        <v>0</v>
      </c>
      <c r="Q7" s="152">
        <v>1</v>
      </c>
      <c r="R7" s="227">
        <f aca="true" t="shared" si="7" ref="R7:R18">Q7/AG7</f>
        <v>0.03333333333333333</v>
      </c>
      <c r="S7" s="152">
        <v>1</v>
      </c>
      <c r="T7" s="227">
        <f aca="true" t="shared" si="8" ref="T7:T18">S7/AG7</f>
        <v>0.03333333333333333</v>
      </c>
      <c r="U7" s="152">
        <v>6</v>
      </c>
      <c r="V7" s="225">
        <f aca="true" t="shared" si="9" ref="V7:V18">U7/AG7</f>
        <v>0.2</v>
      </c>
      <c r="W7" s="155"/>
      <c r="X7" s="225">
        <f aca="true" t="shared" si="10" ref="X7:X18">W7/AG7</f>
        <v>0</v>
      </c>
      <c r="Y7" s="155"/>
      <c r="Z7" s="225">
        <f aca="true" t="shared" si="11" ref="Z7:Z18">Y7/AG7</f>
        <v>0</v>
      </c>
      <c r="AA7" s="155">
        <v>2</v>
      </c>
      <c r="AB7" s="225">
        <f aca="true" t="shared" si="12" ref="AB7:AB18">AA7/AG7</f>
        <v>0.06666666666666667</v>
      </c>
      <c r="AC7" s="159"/>
      <c r="AD7" s="225">
        <f aca="true" t="shared" si="13" ref="AD7:AD18">AC7/AG7</f>
        <v>0</v>
      </c>
      <c r="AE7" s="152"/>
      <c r="AF7" s="225">
        <f aca="true" t="shared" si="14" ref="AF7:AF18">AE7/AG7</f>
        <v>0</v>
      </c>
      <c r="AG7" s="162">
        <f aca="true" t="shared" si="15" ref="AG7:AG18">SUM(AE7,AC7,AA7,Y7,W7,U7,S7,Q7,O7,M7,K7,I7,G7,E7,C7)</f>
        <v>30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2:47" s="30" customFormat="1" ht="12.75" customHeight="1">
      <c r="B8" s="149" t="s">
        <v>263</v>
      </c>
      <c r="C8" s="152"/>
      <c r="D8" s="227">
        <f t="shared" si="0"/>
        <v>0</v>
      </c>
      <c r="E8" s="152">
        <v>4</v>
      </c>
      <c r="F8" s="225">
        <f t="shared" si="1"/>
        <v>0.2</v>
      </c>
      <c r="G8" s="155"/>
      <c r="H8" s="225">
        <f t="shared" si="2"/>
        <v>0</v>
      </c>
      <c r="I8" s="155"/>
      <c r="J8" s="225">
        <f t="shared" si="3"/>
        <v>0</v>
      </c>
      <c r="K8" s="155">
        <v>8</v>
      </c>
      <c r="L8" s="227">
        <f t="shared" si="4"/>
        <v>0.4</v>
      </c>
      <c r="M8" s="152"/>
      <c r="N8" s="225">
        <f t="shared" si="5"/>
        <v>0</v>
      </c>
      <c r="O8" s="155"/>
      <c r="P8" s="227">
        <f t="shared" si="6"/>
        <v>0</v>
      </c>
      <c r="Q8" s="152"/>
      <c r="R8" s="227">
        <f t="shared" si="7"/>
        <v>0</v>
      </c>
      <c r="S8" s="152">
        <v>4</v>
      </c>
      <c r="T8" s="227">
        <f t="shared" si="8"/>
        <v>0.2</v>
      </c>
      <c r="U8" s="152">
        <v>4</v>
      </c>
      <c r="V8" s="225">
        <f t="shared" si="9"/>
        <v>0.2</v>
      </c>
      <c r="W8" s="155"/>
      <c r="X8" s="225">
        <f t="shared" si="10"/>
        <v>0</v>
      </c>
      <c r="Y8" s="155"/>
      <c r="Z8" s="225">
        <f t="shared" si="11"/>
        <v>0</v>
      </c>
      <c r="AA8" s="155"/>
      <c r="AB8" s="225">
        <f t="shared" si="12"/>
        <v>0</v>
      </c>
      <c r="AC8" s="159"/>
      <c r="AD8" s="225">
        <f t="shared" si="13"/>
        <v>0</v>
      </c>
      <c r="AE8" s="152"/>
      <c r="AF8" s="225">
        <f t="shared" si="14"/>
        <v>0</v>
      </c>
      <c r="AG8" s="162">
        <f t="shared" si="15"/>
        <v>20</v>
      </c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2:47" s="30" customFormat="1" ht="12.75" customHeight="1">
      <c r="B9" s="149" t="s">
        <v>264</v>
      </c>
      <c r="C9" s="152">
        <v>2</v>
      </c>
      <c r="D9" s="227">
        <f t="shared" si="0"/>
        <v>0.125</v>
      </c>
      <c r="E9" s="152">
        <v>4</v>
      </c>
      <c r="F9" s="225">
        <f t="shared" si="1"/>
        <v>0.25</v>
      </c>
      <c r="G9" s="155"/>
      <c r="H9" s="225">
        <f t="shared" si="2"/>
        <v>0</v>
      </c>
      <c r="I9" s="155">
        <v>1</v>
      </c>
      <c r="J9" s="225">
        <f t="shared" si="3"/>
        <v>0.0625</v>
      </c>
      <c r="K9" s="155">
        <v>4</v>
      </c>
      <c r="L9" s="227">
        <f t="shared" si="4"/>
        <v>0.25</v>
      </c>
      <c r="M9" s="152"/>
      <c r="N9" s="225">
        <f t="shared" si="5"/>
        <v>0</v>
      </c>
      <c r="O9" s="155"/>
      <c r="P9" s="227">
        <f t="shared" si="6"/>
        <v>0</v>
      </c>
      <c r="Q9" s="152"/>
      <c r="R9" s="227">
        <f t="shared" si="7"/>
        <v>0</v>
      </c>
      <c r="S9" s="152">
        <v>5</v>
      </c>
      <c r="T9" s="227">
        <f t="shared" si="8"/>
        <v>0.3125</v>
      </c>
      <c r="U9" s="152"/>
      <c r="V9" s="225">
        <f t="shared" si="9"/>
        <v>0</v>
      </c>
      <c r="W9" s="155"/>
      <c r="X9" s="225">
        <f t="shared" si="10"/>
        <v>0</v>
      </c>
      <c r="Y9" s="155"/>
      <c r="Z9" s="225">
        <f t="shared" si="11"/>
        <v>0</v>
      </c>
      <c r="AA9" s="155"/>
      <c r="AB9" s="225">
        <f t="shared" si="12"/>
        <v>0</v>
      </c>
      <c r="AC9" s="159"/>
      <c r="AD9" s="225">
        <f t="shared" si="13"/>
        <v>0</v>
      </c>
      <c r="AE9" s="152"/>
      <c r="AF9" s="225">
        <f t="shared" si="14"/>
        <v>0</v>
      </c>
      <c r="AG9" s="162">
        <f t="shared" si="15"/>
        <v>16</v>
      </c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2:47" s="30" customFormat="1" ht="12.75" customHeight="1">
      <c r="B10" s="149" t="s">
        <v>247</v>
      </c>
      <c r="C10" s="152">
        <v>1</v>
      </c>
      <c r="D10" s="227">
        <f t="shared" si="0"/>
        <v>0.06666666666666667</v>
      </c>
      <c r="E10" s="152">
        <v>3</v>
      </c>
      <c r="F10" s="225">
        <f t="shared" si="1"/>
        <v>0.2</v>
      </c>
      <c r="G10" s="155"/>
      <c r="H10" s="225">
        <f t="shared" si="2"/>
        <v>0</v>
      </c>
      <c r="I10" s="155"/>
      <c r="J10" s="225">
        <f t="shared" si="3"/>
        <v>0</v>
      </c>
      <c r="K10" s="155">
        <v>7</v>
      </c>
      <c r="L10" s="227">
        <f t="shared" si="4"/>
        <v>0.4666666666666667</v>
      </c>
      <c r="M10" s="152"/>
      <c r="N10" s="225">
        <f t="shared" si="5"/>
        <v>0</v>
      </c>
      <c r="O10" s="155"/>
      <c r="P10" s="227">
        <f t="shared" si="6"/>
        <v>0</v>
      </c>
      <c r="Q10" s="152"/>
      <c r="R10" s="227">
        <f t="shared" si="7"/>
        <v>0</v>
      </c>
      <c r="S10" s="152">
        <v>1</v>
      </c>
      <c r="T10" s="227">
        <f t="shared" si="8"/>
        <v>0.06666666666666667</v>
      </c>
      <c r="U10" s="152">
        <v>3</v>
      </c>
      <c r="V10" s="225">
        <f t="shared" si="9"/>
        <v>0.2</v>
      </c>
      <c r="W10" s="155"/>
      <c r="X10" s="225">
        <f t="shared" si="10"/>
        <v>0</v>
      </c>
      <c r="Y10" s="155"/>
      <c r="Z10" s="225">
        <f t="shared" si="11"/>
        <v>0</v>
      </c>
      <c r="AA10" s="155"/>
      <c r="AB10" s="225">
        <f t="shared" si="12"/>
        <v>0</v>
      </c>
      <c r="AC10" s="159"/>
      <c r="AD10" s="225">
        <f t="shared" si="13"/>
        <v>0</v>
      </c>
      <c r="AE10" s="152"/>
      <c r="AF10" s="225">
        <f t="shared" si="14"/>
        <v>0</v>
      </c>
      <c r="AG10" s="162">
        <f t="shared" si="15"/>
        <v>15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2:47" s="30" customFormat="1" ht="12.75" customHeight="1">
      <c r="B11" s="149" t="s">
        <v>113</v>
      </c>
      <c r="C11" s="152">
        <v>1</v>
      </c>
      <c r="D11" s="227">
        <f t="shared" si="0"/>
        <v>0.043478260869565216</v>
      </c>
      <c r="E11" s="152">
        <v>3</v>
      </c>
      <c r="F11" s="225">
        <f t="shared" si="1"/>
        <v>0.13043478260869565</v>
      </c>
      <c r="G11" s="155"/>
      <c r="H11" s="225">
        <f t="shared" si="2"/>
        <v>0</v>
      </c>
      <c r="I11" s="155"/>
      <c r="J11" s="225">
        <f t="shared" si="3"/>
        <v>0</v>
      </c>
      <c r="K11" s="155">
        <v>9</v>
      </c>
      <c r="L11" s="227">
        <f t="shared" si="4"/>
        <v>0.391304347826087</v>
      </c>
      <c r="M11" s="152"/>
      <c r="N11" s="225">
        <f t="shared" si="5"/>
        <v>0</v>
      </c>
      <c r="O11" s="155"/>
      <c r="P11" s="227">
        <f t="shared" si="6"/>
        <v>0</v>
      </c>
      <c r="Q11" s="152">
        <v>3</v>
      </c>
      <c r="R11" s="227">
        <f t="shared" si="7"/>
        <v>0.13043478260869565</v>
      </c>
      <c r="S11" s="152">
        <v>3</v>
      </c>
      <c r="T11" s="227">
        <f t="shared" si="8"/>
        <v>0.13043478260869565</v>
      </c>
      <c r="U11" s="152">
        <v>2</v>
      </c>
      <c r="V11" s="225">
        <f t="shared" si="9"/>
        <v>0.08695652173913043</v>
      </c>
      <c r="W11" s="155"/>
      <c r="X11" s="225">
        <f t="shared" si="10"/>
        <v>0</v>
      </c>
      <c r="Y11" s="155"/>
      <c r="Z11" s="225">
        <f t="shared" si="11"/>
        <v>0</v>
      </c>
      <c r="AA11" s="155">
        <v>1</v>
      </c>
      <c r="AB11" s="225">
        <f t="shared" si="12"/>
        <v>0.043478260869565216</v>
      </c>
      <c r="AC11" s="159"/>
      <c r="AD11" s="225">
        <f t="shared" si="13"/>
        <v>0</v>
      </c>
      <c r="AE11" s="152">
        <v>1</v>
      </c>
      <c r="AF11" s="225">
        <f t="shared" si="14"/>
        <v>0.043478260869565216</v>
      </c>
      <c r="AG11" s="162">
        <f t="shared" si="15"/>
        <v>23</v>
      </c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2:47" s="30" customFormat="1" ht="12.75" customHeight="1">
      <c r="B12" s="149" t="s">
        <v>265</v>
      </c>
      <c r="C12" s="152">
        <v>1</v>
      </c>
      <c r="D12" s="227">
        <f t="shared" si="0"/>
        <v>0.06666666666666667</v>
      </c>
      <c r="E12" s="152">
        <v>1</v>
      </c>
      <c r="F12" s="225">
        <f t="shared" si="1"/>
        <v>0.06666666666666667</v>
      </c>
      <c r="G12" s="155"/>
      <c r="H12" s="225">
        <f t="shared" si="2"/>
        <v>0</v>
      </c>
      <c r="I12" s="155"/>
      <c r="J12" s="225">
        <f t="shared" si="3"/>
        <v>0</v>
      </c>
      <c r="K12" s="155">
        <v>7</v>
      </c>
      <c r="L12" s="227">
        <f t="shared" si="4"/>
        <v>0.4666666666666667</v>
      </c>
      <c r="M12" s="152">
        <v>1</v>
      </c>
      <c r="N12" s="225">
        <f t="shared" si="5"/>
        <v>0.06666666666666667</v>
      </c>
      <c r="O12" s="155"/>
      <c r="P12" s="227">
        <f t="shared" si="6"/>
        <v>0</v>
      </c>
      <c r="Q12" s="152"/>
      <c r="R12" s="227">
        <f t="shared" si="7"/>
        <v>0</v>
      </c>
      <c r="S12" s="152">
        <v>2</v>
      </c>
      <c r="T12" s="227">
        <f t="shared" si="8"/>
        <v>0.13333333333333333</v>
      </c>
      <c r="U12" s="152">
        <v>3</v>
      </c>
      <c r="V12" s="225">
        <f t="shared" si="9"/>
        <v>0.2</v>
      </c>
      <c r="W12" s="155"/>
      <c r="X12" s="225">
        <f t="shared" si="10"/>
        <v>0</v>
      </c>
      <c r="Y12" s="155"/>
      <c r="Z12" s="225">
        <f t="shared" si="11"/>
        <v>0</v>
      </c>
      <c r="AA12" s="155"/>
      <c r="AB12" s="225">
        <f t="shared" si="12"/>
        <v>0</v>
      </c>
      <c r="AC12" s="159"/>
      <c r="AD12" s="225">
        <f t="shared" si="13"/>
        <v>0</v>
      </c>
      <c r="AE12" s="152"/>
      <c r="AF12" s="225">
        <f t="shared" si="14"/>
        <v>0</v>
      </c>
      <c r="AG12" s="162">
        <f t="shared" si="15"/>
        <v>15</v>
      </c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2:47" s="30" customFormat="1" ht="12.75" customHeight="1">
      <c r="B13" s="149" t="s">
        <v>266</v>
      </c>
      <c r="C13" s="152"/>
      <c r="D13" s="227">
        <f t="shared" si="0"/>
        <v>0</v>
      </c>
      <c r="E13" s="152">
        <v>2</v>
      </c>
      <c r="F13" s="225">
        <f t="shared" si="1"/>
        <v>0.15384615384615385</v>
      </c>
      <c r="G13" s="155"/>
      <c r="H13" s="225">
        <f t="shared" si="2"/>
        <v>0</v>
      </c>
      <c r="I13" s="155"/>
      <c r="J13" s="225">
        <f t="shared" si="3"/>
        <v>0</v>
      </c>
      <c r="K13" s="155">
        <v>7</v>
      </c>
      <c r="L13" s="227">
        <f t="shared" si="4"/>
        <v>0.5384615384615384</v>
      </c>
      <c r="M13" s="152"/>
      <c r="N13" s="225">
        <f t="shared" si="5"/>
        <v>0</v>
      </c>
      <c r="O13" s="155"/>
      <c r="P13" s="227">
        <f t="shared" si="6"/>
        <v>0</v>
      </c>
      <c r="Q13" s="152"/>
      <c r="R13" s="227">
        <f t="shared" si="7"/>
        <v>0</v>
      </c>
      <c r="S13" s="152">
        <v>1</v>
      </c>
      <c r="T13" s="227">
        <f t="shared" si="8"/>
        <v>0.07692307692307693</v>
      </c>
      <c r="U13" s="152">
        <v>2</v>
      </c>
      <c r="V13" s="225">
        <f t="shared" si="9"/>
        <v>0.15384615384615385</v>
      </c>
      <c r="W13" s="155"/>
      <c r="X13" s="225">
        <f t="shared" si="10"/>
        <v>0</v>
      </c>
      <c r="Y13" s="155"/>
      <c r="Z13" s="225">
        <f t="shared" si="11"/>
        <v>0</v>
      </c>
      <c r="AA13" s="155">
        <v>1</v>
      </c>
      <c r="AB13" s="225">
        <f t="shared" si="12"/>
        <v>0.07692307692307693</v>
      </c>
      <c r="AC13" s="159"/>
      <c r="AD13" s="225">
        <f t="shared" si="13"/>
        <v>0</v>
      </c>
      <c r="AE13" s="152"/>
      <c r="AF13" s="225">
        <f t="shared" si="14"/>
        <v>0</v>
      </c>
      <c r="AG13" s="162">
        <f t="shared" si="15"/>
        <v>13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2:47" s="30" customFormat="1" ht="12.75" customHeight="1">
      <c r="B14" s="149" t="s">
        <v>254</v>
      </c>
      <c r="C14" s="152"/>
      <c r="D14" s="227">
        <f t="shared" si="0"/>
        <v>0</v>
      </c>
      <c r="E14" s="152">
        <v>2</v>
      </c>
      <c r="F14" s="225">
        <f t="shared" si="1"/>
        <v>0.07407407407407407</v>
      </c>
      <c r="G14" s="155"/>
      <c r="H14" s="225">
        <f t="shared" si="2"/>
        <v>0</v>
      </c>
      <c r="I14" s="155"/>
      <c r="J14" s="225">
        <f t="shared" si="3"/>
        <v>0</v>
      </c>
      <c r="K14" s="155">
        <v>14</v>
      </c>
      <c r="L14" s="227">
        <f t="shared" si="4"/>
        <v>0.5185185185185185</v>
      </c>
      <c r="M14" s="152">
        <v>1</v>
      </c>
      <c r="N14" s="225">
        <f t="shared" si="5"/>
        <v>0.037037037037037035</v>
      </c>
      <c r="O14" s="155"/>
      <c r="P14" s="227">
        <f t="shared" si="6"/>
        <v>0</v>
      </c>
      <c r="Q14" s="152"/>
      <c r="R14" s="227">
        <f t="shared" si="7"/>
        <v>0</v>
      </c>
      <c r="S14" s="152">
        <v>1</v>
      </c>
      <c r="T14" s="227">
        <f t="shared" si="8"/>
        <v>0.037037037037037035</v>
      </c>
      <c r="U14" s="152">
        <v>6</v>
      </c>
      <c r="V14" s="225">
        <f t="shared" si="9"/>
        <v>0.2222222222222222</v>
      </c>
      <c r="W14" s="155">
        <v>1</v>
      </c>
      <c r="X14" s="225">
        <f t="shared" si="10"/>
        <v>0.037037037037037035</v>
      </c>
      <c r="Y14" s="155"/>
      <c r="Z14" s="225">
        <f t="shared" si="11"/>
        <v>0</v>
      </c>
      <c r="AA14" s="155"/>
      <c r="AB14" s="225">
        <f t="shared" si="12"/>
        <v>0</v>
      </c>
      <c r="AC14" s="159"/>
      <c r="AD14" s="225">
        <f t="shared" si="13"/>
        <v>0</v>
      </c>
      <c r="AE14" s="152">
        <v>2</v>
      </c>
      <c r="AF14" s="225">
        <f t="shared" si="14"/>
        <v>0.07407407407407407</v>
      </c>
      <c r="AG14" s="162">
        <f t="shared" si="15"/>
        <v>27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2:47" s="30" customFormat="1" ht="12.75" customHeight="1">
      <c r="B15" s="149" t="s">
        <v>257</v>
      </c>
      <c r="C15" s="152">
        <v>1</v>
      </c>
      <c r="D15" s="227">
        <f t="shared" si="0"/>
        <v>0.03571428571428571</v>
      </c>
      <c r="E15" s="152"/>
      <c r="F15" s="225">
        <f t="shared" si="1"/>
        <v>0</v>
      </c>
      <c r="G15" s="155"/>
      <c r="H15" s="225">
        <f t="shared" si="2"/>
        <v>0</v>
      </c>
      <c r="I15" s="155"/>
      <c r="J15" s="225">
        <f t="shared" si="3"/>
        <v>0</v>
      </c>
      <c r="K15" s="155">
        <v>13</v>
      </c>
      <c r="L15" s="227">
        <f t="shared" si="4"/>
        <v>0.4642857142857143</v>
      </c>
      <c r="M15" s="152"/>
      <c r="N15" s="225">
        <f t="shared" si="5"/>
        <v>0</v>
      </c>
      <c r="O15" s="155"/>
      <c r="P15" s="227">
        <f t="shared" si="6"/>
        <v>0</v>
      </c>
      <c r="Q15" s="152">
        <v>3</v>
      </c>
      <c r="R15" s="227">
        <f t="shared" si="7"/>
        <v>0.10714285714285714</v>
      </c>
      <c r="S15" s="152">
        <v>1</v>
      </c>
      <c r="T15" s="227">
        <f t="shared" si="8"/>
        <v>0.03571428571428571</v>
      </c>
      <c r="U15" s="152">
        <v>10</v>
      </c>
      <c r="V15" s="225">
        <f t="shared" si="9"/>
        <v>0.35714285714285715</v>
      </c>
      <c r="W15" s="155"/>
      <c r="X15" s="225">
        <f t="shared" si="10"/>
        <v>0</v>
      </c>
      <c r="Y15" s="155"/>
      <c r="Z15" s="225">
        <f t="shared" si="11"/>
        <v>0</v>
      </c>
      <c r="AA15" s="155"/>
      <c r="AB15" s="225">
        <f t="shared" si="12"/>
        <v>0</v>
      </c>
      <c r="AC15" s="159"/>
      <c r="AD15" s="225">
        <f t="shared" si="13"/>
        <v>0</v>
      </c>
      <c r="AE15" s="152"/>
      <c r="AF15" s="225">
        <f t="shared" si="14"/>
        <v>0</v>
      </c>
      <c r="AG15" s="162">
        <f t="shared" si="15"/>
        <v>28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2:47" s="30" customFormat="1" ht="12.75" customHeight="1">
      <c r="B16" s="149" t="s">
        <v>259</v>
      </c>
      <c r="C16" s="152">
        <v>2</v>
      </c>
      <c r="D16" s="227">
        <f t="shared" si="0"/>
        <v>0.03278688524590164</v>
      </c>
      <c r="E16" s="152">
        <v>3</v>
      </c>
      <c r="F16" s="225">
        <f t="shared" si="1"/>
        <v>0.04918032786885246</v>
      </c>
      <c r="G16" s="155"/>
      <c r="H16" s="225">
        <f t="shared" si="2"/>
        <v>0</v>
      </c>
      <c r="I16" s="155"/>
      <c r="J16" s="225">
        <f t="shared" si="3"/>
        <v>0</v>
      </c>
      <c r="K16" s="155">
        <v>22</v>
      </c>
      <c r="L16" s="227">
        <f t="shared" si="4"/>
        <v>0.36065573770491804</v>
      </c>
      <c r="M16" s="152"/>
      <c r="N16" s="225">
        <f t="shared" si="5"/>
        <v>0</v>
      </c>
      <c r="O16" s="155"/>
      <c r="P16" s="227">
        <f t="shared" si="6"/>
        <v>0</v>
      </c>
      <c r="Q16" s="152">
        <v>1</v>
      </c>
      <c r="R16" s="227">
        <f t="shared" si="7"/>
        <v>0.01639344262295082</v>
      </c>
      <c r="S16" s="152">
        <v>3</v>
      </c>
      <c r="T16" s="227">
        <f t="shared" si="8"/>
        <v>0.04918032786885246</v>
      </c>
      <c r="U16" s="152">
        <v>24</v>
      </c>
      <c r="V16" s="225">
        <f t="shared" si="9"/>
        <v>0.39344262295081966</v>
      </c>
      <c r="W16" s="155">
        <v>4</v>
      </c>
      <c r="X16" s="225">
        <f t="shared" si="10"/>
        <v>0.06557377049180328</v>
      </c>
      <c r="Y16" s="155"/>
      <c r="Z16" s="225">
        <f t="shared" si="11"/>
        <v>0</v>
      </c>
      <c r="AA16" s="155">
        <v>1</v>
      </c>
      <c r="AB16" s="225">
        <f t="shared" si="12"/>
        <v>0.01639344262295082</v>
      </c>
      <c r="AC16" s="159"/>
      <c r="AD16" s="225">
        <f t="shared" si="13"/>
        <v>0</v>
      </c>
      <c r="AE16" s="152">
        <v>1</v>
      </c>
      <c r="AF16" s="225">
        <f t="shared" si="14"/>
        <v>0.01639344262295082</v>
      </c>
      <c r="AG16" s="162">
        <f t="shared" si="15"/>
        <v>61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2:47" s="30" customFormat="1" ht="12.75" customHeight="1" thickBot="1">
      <c r="B17" s="150" t="s">
        <v>267</v>
      </c>
      <c r="C17" s="153">
        <v>1</v>
      </c>
      <c r="D17" s="228">
        <f t="shared" si="0"/>
        <v>0.0625</v>
      </c>
      <c r="E17" s="153">
        <v>1</v>
      </c>
      <c r="F17" s="226">
        <f t="shared" si="1"/>
        <v>0.0625</v>
      </c>
      <c r="G17" s="156"/>
      <c r="H17" s="226">
        <f t="shared" si="2"/>
        <v>0</v>
      </c>
      <c r="I17" s="156"/>
      <c r="J17" s="226">
        <f t="shared" si="3"/>
        <v>0</v>
      </c>
      <c r="K17" s="156">
        <v>8</v>
      </c>
      <c r="L17" s="228">
        <f t="shared" si="4"/>
        <v>0.5</v>
      </c>
      <c r="M17" s="153"/>
      <c r="N17" s="226">
        <f t="shared" si="5"/>
        <v>0</v>
      </c>
      <c r="O17" s="156"/>
      <c r="P17" s="228">
        <f t="shared" si="6"/>
        <v>0</v>
      </c>
      <c r="Q17" s="153"/>
      <c r="R17" s="228">
        <f t="shared" si="7"/>
        <v>0</v>
      </c>
      <c r="S17" s="153">
        <v>1</v>
      </c>
      <c r="T17" s="228">
        <f t="shared" si="8"/>
        <v>0.0625</v>
      </c>
      <c r="U17" s="153">
        <v>4</v>
      </c>
      <c r="V17" s="226">
        <f t="shared" si="9"/>
        <v>0.25</v>
      </c>
      <c r="W17" s="156"/>
      <c r="X17" s="226">
        <f t="shared" si="10"/>
        <v>0</v>
      </c>
      <c r="Y17" s="156"/>
      <c r="Z17" s="226">
        <f t="shared" si="11"/>
        <v>0</v>
      </c>
      <c r="AA17" s="156">
        <v>1</v>
      </c>
      <c r="AB17" s="226">
        <f t="shared" si="12"/>
        <v>0.0625</v>
      </c>
      <c r="AC17" s="160"/>
      <c r="AD17" s="226">
        <f t="shared" si="13"/>
        <v>0</v>
      </c>
      <c r="AE17" s="153"/>
      <c r="AF17" s="226">
        <f t="shared" si="14"/>
        <v>0</v>
      </c>
      <c r="AG17" s="163">
        <f t="shared" si="15"/>
        <v>16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2:47" s="30" customFormat="1" ht="12.75" customHeight="1" thickBot="1">
      <c r="B18" s="151" t="s">
        <v>165</v>
      </c>
      <c r="C18" s="154">
        <v>17</v>
      </c>
      <c r="D18" s="268">
        <f t="shared" si="0"/>
        <v>0.041666666666666664</v>
      </c>
      <c r="E18" s="154">
        <v>39</v>
      </c>
      <c r="F18" s="267">
        <f t="shared" si="1"/>
        <v>0.09558823529411764</v>
      </c>
      <c r="G18" s="157">
        <v>1</v>
      </c>
      <c r="H18" s="267">
        <f t="shared" si="2"/>
        <v>0.0024509803921568627</v>
      </c>
      <c r="I18" s="157">
        <v>1</v>
      </c>
      <c r="J18" s="267">
        <f t="shared" si="3"/>
        <v>0.0024509803921568627</v>
      </c>
      <c r="K18" s="157">
        <v>165</v>
      </c>
      <c r="L18" s="268">
        <f t="shared" si="4"/>
        <v>0.40441176470588236</v>
      </c>
      <c r="M18" s="154">
        <v>3</v>
      </c>
      <c r="N18" s="267">
        <f t="shared" si="5"/>
        <v>0.007352941176470588</v>
      </c>
      <c r="O18" s="157">
        <v>1</v>
      </c>
      <c r="P18" s="268">
        <f t="shared" si="6"/>
        <v>0.0024509803921568627</v>
      </c>
      <c r="Q18" s="154">
        <v>18</v>
      </c>
      <c r="R18" s="268">
        <f t="shared" si="7"/>
        <v>0.04411764705882353</v>
      </c>
      <c r="S18" s="154">
        <v>59</v>
      </c>
      <c r="T18" s="268">
        <f t="shared" si="8"/>
        <v>0.14460784313725492</v>
      </c>
      <c r="U18" s="154">
        <v>83</v>
      </c>
      <c r="V18" s="267">
        <f t="shared" si="9"/>
        <v>0.2034313725490196</v>
      </c>
      <c r="W18" s="157">
        <v>7</v>
      </c>
      <c r="X18" s="267">
        <f t="shared" si="10"/>
        <v>0.01715686274509804</v>
      </c>
      <c r="Y18" s="157"/>
      <c r="Z18" s="267">
        <f t="shared" si="11"/>
        <v>0</v>
      </c>
      <c r="AA18" s="157">
        <v>9</v>
      </c>
      <c r="AB18" s="267">
        <f t="shared" si="12"/>
        <v>0.022058823529411766</v>
      </c>
      <c r="AC18" s="157"/>
      <c r="AD18" s="267">
        <f t="shared" si="13"/>
        <v>0</v>
      </c>
      <c r="AE18" s="154">
        <v>5</v>
      </c>
      <c r="AF18" s="267">
        <f t="shared" si="14"/>
        <v>0.012254901960784314</v>
      </c>
      <c r="AG18" s="161">
        <f t="shared" si="15"/>
        <v>408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ht="12.75" customHeight="1">
      <c r="X19" s="158"/>
    </row>
    <row r="20" ht="12.75">
      <c r="B20" s="6" t="s">
        <v>5</v>
      </c>
    </row>
    <row r="21" ht="12.75">
      <c r="B21" t="s">
        <v>191</v>
      </c>
    </row>
    <row r="22" ht="12.75">
      <c r="B22" s="7" t="s">
        <v>9</v>
      </c>
    </row>
    <row r="23" ht="12.75">
      <c r="B23" s="7" t="s">
        <v>58</v>
      </c>
    </row>
    <row r="24" ht="12.75">
      <c r="B24" t="s">
        <v>74</v>
      </c>
    </row>
    <row r="25" ht="12.75">
      <c r="B25" s="7"/>
    </row>
    <row r="26" ht="20.25">
      <c r="B26" s="5" t="s">
        <v>1</v>
      </c>
    </row>
  </sheetData>
  <sheetProtection/>
  <mergeCells count="18">
    <mergeCell ref="B4:B5"/>
    <mergeCell ref="C4:D4"/>
    <mergeCell ref="W4:X4"/>
    <mergeCell ref="Y4:Z4"/>
    <mergeCell ref="AA4:AB4"/>
    <mergeCell ref="AC4:AD4"/>
    <mergeCell ref="G4:H4"/>
    <mergeCell ref="U4:V4"/>
    <mergeCell ref="AE4:AF4"/>
    <mergeCell ref="AG4:AG5"/>
    <mergeCell ref="B2:AG2"/>
    <mergeCell ref="S4:T4"/>
    <mergeCell ref="E4:F4"/>
    <mergeCell ref="I4:J4"/>
    <mergeCell ref="K4:L4"/>
    <mergeCell ref="M4:N4"/>
    <mergeCell ref="O4:P4"/>
    <mergeCell ref="Q4:R4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00"/>
  </sheetPr>
  <dimension ref="B2:AA26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23" width="17.28125" style="0" customWidth="1"/>
    <col min="24" max="30" width="17.421875" style="0" customWidth="1"/>
  </cols>
  <sheetData>
    <row r="2" spans="2:27" ht="18" customHeight="1">
      <c r="B2" s="538" t="s">
        <v>234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40"/>
      <c r="Y2" s="40"/>
      <c r="Z2" s="40"/>
      <c r="AA2" s="40"/>
    </row>
    <row r="3" spans="2:27" s="30" customFormat="1" ht="18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3" ht="15">
      <c r="B4" s="570" t="s">
        <v>161</v>
      </c>
      <c r="C4" s="570" t="s">
        <v>109</v>
      </c>
      <c r="D4" s="570"/>
      <c r="E4" s="575" t="s">
        <v>70</v>
      </c>
      <c r="F4" s="576"/>
      <c r="G4" s="570" t="s">
        <v>36</v>
      </c>
      <c r="H4" s="570"/>
      <c r="I4" s="570" t="s">
        <v>37</v>
      </c>
      <c r="J4" s="570"/>
      <c r="K4" s="570" t="s">
        <v>38</v>
      </c>
      <c r="L4" s="570"/>
      <c r="M4" s="570" t="s">
        <v>39</v>
      </c>
      <c r="N4" s="570"/>
      <c r="O4" s="570" t="s">
        <v>40</v>
      </c>
      <c r="P4" s="570"/>
      <c r="Q4" s="570" t="s">
        <v>41</v>
      </c>
      <c r="R4" s="570"/>
      <c r="S4" s="570" t="s">
        <v>42</v>
      </c>
      <c r="T4" s="570"/>
      <c r="U4" s="570" t="s">
        <v>71</v>
      </c>
      <c r="V4" s="570"/>
      <c r="W4" s="570" t="s">
        <v>4</v>
      </c>
    </row>
    <row r="5" spans="2:23" ht="15">
      <c r="B5" s="570"/>
      <c r="C5" s="121" t="s">
        <v>102</v>
      </c>
      <c r="D5" s="121" t="s">
        <v>3</v>
      </c>
      <c r="E5" s="121" t="s">
        <v>102</v>
      </c>
      <c r="F5" s="121" t="s">
        <v>3</v>
      </c>
      <c r="G5" s="121" t="s">
        <v>102</v>
      </c>
      <c r="H5" s="121" t="s">
        <v>3</v>
      </c>
      <c r="I5" s="121" t="s">
        <v>102</v>
      </c>
      <c r="J5" s="121" t="s">
        <v>3</v>
      </c>
      <c r="K5" s="121" t="s">
        <v>102</v>
      </c>
      <c r="L5" s="121" t="s">
        <v>3</v>
      </c>
      <c r="M5" s="121" t="s">
        <v>102</v>
      </c>
      <c r="N5" s="121" t="s">
        <v>3</v>
      </c>
      <c r="O5" s="121" t="s">
        <v>102</v>
      </c>
      <c r="P5" s="121" t="s">
        <v>3</v>
      </c>
      <c r="Q5" s="121" t="s">
        <v>102</v>
      </c>
      <c r="R5" s="121" t="s">
        <v>3</v>
      </c>
      <c r="S5" s="121" t="s">
        <v>102</v>
      </c>
      <c r="T5" s="121" t="s">
        <v>3</v>
      </c>
      <c r="U5" s="121" t="s">
        <v>102</v>
      </c>
      <c r="V5" s="121" t="s">
        <v>3</v>
      </c>
      <c r="W5" s="570"/>
    </row>
    <row r="6" spans="2:23" ht="12.75" customHeight="1">
      <c r="B6" s="105" t="s">
        <v>262</v>
      </c>
      <c r="C6" s="112">
        <v>63</v>
      </c>
      <c r="D6" s="190">
        <f>C6/W6</f>
        <v>0.4375</v>
      </c>
      <c r="E6" s="125">
        <v>16</v>
      </c>
      <c r="F6" s="190">
        <f>E6/W6</f>
        <v>0.1111111111111111</v>
      </c>
      <c r="G6" s="125">
        <v>14</v>
      </c>
      <c r="H6" s="190">
        <f>G6/W6</f>
        <v>0.09722222222222222</v>
      </c>
      <c r="I6" s="125">
        <v>10</v>
      </c>
      <c r="J6" s="218">
        <f>I6/W6</f>
        <v>0.06944444444444445</v>
      </c>
      <c r="K6" s="112">
        <v>14</v>
      </c>
      <c r="L6" s="190">
        <f>K6/W6</f>
        <v>0.09722222222222222</v>
      </c>
      <c r="M6" s="125">
        <v>5</v>
      </c>
      <c r="N6" s="190">
        <f>M6/W6</f>
        <v>0.034722222222222224</v>
      </c>
      <c r="O6" s="125">
        <v>6</v>
      </c>
      <c r="P6" s="218">
        <f>O6/W6</f>
        <v>0.041666666666666664</v>
      </c>
      <c r="Q6" s="112">
        <v>8</v>
      </c>
      <c r="R6" s="190">
        <f>Q6/W6</f>
        <v>0.05555555555555555</v>
      </c>
      <c r="S6" s="112">
        <v>2</v>
      </c>
      <c r="T6" s="190">
        <f>S6/W6</f>
        <v>0.013888888888888888</v>
      </c>
      <c r="U6" s="112">
        <v>6</v>
      </c>
      <c r="V6" s="190">
        <f>U6/W6</f>
        <v>0.041666666666666664</v>
      </c>
      <c r="W6" s="113">
        <f>SUM(U6,S6,Q6,O6,M6,K6,I6,G6,E6,C6)</f>
        <v>144</v>
      </c>
    </row>
    <row r="7" spans="2:23" ht="12.75" customHeight="1">
      <c r="B7" s="105" t="s">
        <v>244</v>
      </c>
      <c r="C7" s="112">
        <v>2</v>
      </c>
      <c r="D7" s="190">
        <f aca="true" t="shared" si="0" ref="D7:D18">C7/W7</f>
        <v>0.06666666666666667</v>
      </c>
      <c r="E7" s="125">
        <v>5</v>
      </c>
      <c r="F7" s="190">
        <f aca="true" t="shared" si="1" ref="F7:F18">E7/W7</f>
        <v>0.16666666666666666</v>
      </c>
      <c r="G7" s="125">
        <v>4</v>
      </c>
      <c r="H7" s="190">
        <f aca="true" t="shared" si="2" ref="H7:H18">G7/W7</f>
        <v>0.13333333333333333</v>
      </c>
      <c r="I7" s="125">
        <v>2</v>
      </c>
      <c r="J7" s="218">
        <f aca="true" t="shared" si="3" ref="J7:J18">I7/W7</f>
        <v>0.06666666666666667</v>
      </c>
      <c r="K7" s="112">
        <v>1</v>
      </c>
      <c r="L7" s="190">
        <f aca="true" t="shared" si="4" ref="L7:L18">K7/W7</f>
        <v>0.03333333333333333</v>
      </c>
      <c r="M7" s="125">
        <v>3</v>
      </c>
      <c r="N7" s="190">
        <f aca="true" t="shared" si="5" ref="N7:N18">M7/W7</f>
        <v>0.1</v>
      </c>
      <c r="O7" s="125">
        <v>3</v>
      </c>
      <c r="P7" s="218">
        <f aca="true" t="shared" si="6" ref="P7:P18">O7/W7</f>
        <v>0.1</v>
      </c>
      <c r="Q7" s="112">
        <v>4</v>
      </c>
      <c r="R7" s="190">
        <f aca="true" t="shared" si="7" ref="R7:R18">Q7/W7</f>
        <v>0.13333333333333333</v>
      </c>
      <c r="S7" s="112">
        <v>5</v>
      </c>
      <c r="T7" s="190">
        <f aca="true" t="shared" si="8" ref="T7:T18">S7/W7</f>
        <v>0.16666666666666666</v>
      </c>
      <c r="U7" s="112">
        <v>1</v>
      </c>
      <c r="V7" s="190">
        <f aca="true" t="shared" si="9" ref="V7:V18">U7/W7</f>
        <v>0.03333333333333333</v>
      </c>
      <c r="W7" s="113">
        <f aca="true" t="shared" si="10" ref="W7:W18">SUM(U7,S7,Q7,O7,M7,K7,I7,G7,E7,C7)</f>
        <v>30</v>
      </c>
    </row>
    <row r="8" spans="2:23" ht="12.75" customHeight="1">
      <c r="B8" s="105" t="s">
        <v>263</v>
      </c>
      <c r="C8" s="112"/>
      <c r="D8" s="190">
        <f t="shared" si="0"/>
        <v>0</v>
      </c>
      <c r="E8" s="125">
        <v>3</v>
      </c>
      <c r="F8" s="190">
        <f t="shared" si="1"/>
        <v>0.15</v>
      </c>
      <c r="G8" s="125">
        <v>1</v>
      </c>
      <c r="H8" s="190">
        <f t="shared" si="2"/>
        <v>0.05</v>
      </c>
      <c r="I8" s="125">
        <v>3</v>
      </c>
      <c r="J8" s="218">
        <f t="shared" si="3"/>
        <v>0.15</v>
      </c>
      <c r="K8" s="112">
        <v>7</v>
      </c>
      <c r="L8" s="190">
        <f t="shared" si="4"/>
        <v>0.35</v>
      </c>
      <c r="M8" s="125"/>
      <c r="N8" s="190">
        <f t="shared" si="5"/>
        <v>0</v>
      </c>
      <c r="O8" s="125">
        <v>2</v>
      </c>
      <c r="P8" s="218">
        <f t="shared" si="6"/>
        <v>0.1</v>
      </c>
      <c r="Q8" s="112">
        <v>1</v>
      </c>
      <c r="R8" s="190">
        <f t="shared" si="7"/>
        <v>0.05</v>
      </c>
      <c r="S8" s="112">
        <v>1</v>
      </c>
      <c r="T8" s="190">
        <f t="shared" si="8"/>
        <v>0.05</v>
      </c>
      <c r="U8" s="112">
        <v>2</v>
      </c>
      <c r="V8" s="190">
        <f t="shared" si="9"/>
        <v>0.1</v>
      </c>
      <c r="W8" s="113">
        <f t="shared" si="10"/>
        <v>20</v>
      </c>
    </row>
    <row r="9" spans="2:23" ht="12.75" customHeight="1">
      <c r="B9" s="105" t="s">
        <v>264</v>
      </c>
      <c r="C9" s="112"/>
      <c r="D9" s="190">
        <f t="shared" si="0"/>
        <v>0</v>
      </c>
      <c r="E9" s="125">
        <v>3</v>
      </c>
      <c r="F9" s="190">
        <f t="shared" si="1"/>
        <v>0.1875</v>
      </c>
      <c r="G9" s="125">
        <v>4</v>
      </c>
      <c r="H9" s="190">
        <f t="shared" si="2"/>
        <v>0.25</v>
      </c>
      <c r="I9" s="125">
        <v>1</v>
      </c>
      <c r="J9" s="218">
        <f t="shared" si="3"/>
        <v>0.0625</v>
      </c>
      <c r="K9" s="112">
        <v>3</v>
      </c>
      <c r="L9" s="190">
        <f t="shared" si="4"/>
        <v>0.1875</v>
      </c>
      <c r="M9" s="125">
        <v>2</v>
      </c>
      <c r="N9" s="190">
        <f t="shared" si="5"/>
        <v>0.125</v>
      </c>
      <c r="O9" s="125">
        <v>2</v>
      </c>
      <c r="P9" s="218">
        <f t="shared" si="6"/>
        <v>0.125</v>
      </c>
      <c r="Q9" s="112"/>
      <c r="R9" s="190">
        <f t="shared" si="7"/>
        <v>0</v>
      </c>
      <c r="S9" s="112">
        <v>1</v>
      </c>
      <c r="T9" s="190">
        <f t="shared" si="8"/>
        <v>0.0625</v>
      </c>
      <c r="U9" s="112"/>
      <c r="V9" s="190">
        <f t="shared" si="9"/>
        <v>0</v>
      </c>
      <c r="W9" s="113">
        <f t="shared" si="10"/>
        <v>16</v>
      </c>
    </row>
    <row r="10" spans="2:23" ht="12.75" customHeight="1">
      <c r="B10" s="105" t="s">
        <v>247</v>
      </c>
      <c r="C10" s="112"/>
      <c r="D10" s="190">
        <f t="shared" si="0"/>
        <v>0</v>
      </c>
      <c r="E10" s="125"/>
      <c r="F10" s="190">
        <f t="shared" si="1"/>
        <v>0</v>
      </c>
      <c r="G10" s="125">
        <v>1</v>
      </c>
      <c r="H10" s="190">
        <f t="shared" si="2"/>
        <v>0.06666666666666667</v>
      </c>
      <c r="I10" s="125">
        <v>1</v>
      </c>
      <c r="J10" s="218">
        <f t="shared" si="3"/>
        <v>0.06666666666666667</v>
      </c>
      <c r="K10" s="112">
        <v>1</v>
      </c>
      <c r="L10" s="190">
        <f t="shared" si="4"/>
        <v>0.06666666666666667</v>
      </c>
      <c r="M10" s="125">
        <v>5</v>
      </c>
      <c r="N10" s="190">
        <f t="shared" si="5"/>
        <v>0.3333333333333333</v>
      </c>
      <c r="O10" s="125">
        <v>1</v>
      </c>
      <c r="P10" s="218">
        <f t="shared" si="6"/>
        <v>0.06666666666666667</v>
      </c>
      <c r="Q10" s="112">
        <v>3</v>
      </c>
      <c r="R10" s="190">
        <f t="shared" si="7"/>
        <v>0.2</v>
      </c>
      <c r="S10" s="112">
        <v>3</v>
      </c>
      <c r="T10" s="190">
        <f t="shared" si="8"/>
        <v>0.2</v>
      </c>
      <c r="U10" s="112"/>
      <c r="V10" s="190">
        <f t="shared" si="9"/>
        <v>0</v>
      </c>
      <c r="W10" s="113">
        <f t="shared" si="10"/>
        <v>15</v>
      </c>
    </row>
    <row r="11" spans="2:23" ht="12.75" customHeight="1">
      <c r="B11" s="105" t="s">
        <v>113</v>
      </c>
      <c r="C11" s="112">
        <v>1</v>
      </c>
      <c r="D11" s="190">
        <f t="shared" si="0"/>
        <v>0.043478260869565216</v>
      </c>
      <c r="E11" s="125">
        <v>8</v>
      </c>
      <c r="F11" s="190">
        <f t="shared" si="1"/>
        <v>0.34782608695652173</v>
      </c>
      <c r="G11" s="125">
        <v>7</v>
      </c>
      <c r="H11" s="190">
        <f t="shared" si="2"/>
        <v>0.30434782608695654</v>
      </c>
      <c r="I11" s="125">
        <v>5</v>
      </c>
      <c r="J11" s="218">
        <f t="shared" si="3"/>
        <v>0.21739130434782608</v>
      </c>
      <c r="K11" s="112">
        <v>1</v>
      </c>
      <c r="L11" s="190">
        <f t="shared" si="4"/>
        <v>0.043478260869565216</v>
      </c>
      <c r="M11" s="125"/>
      <c r="N11" s="190">
        <f t="shared" si="5"/>
        <v>0</v>
      </c>
      <c r="O11" s="125">
        <v>1</v>
      </c>
      <c r="P11" s="218">
        <f t="shared" si="6"/>
        <v>0.043478260869565216</v>
      </c>
      <c r="Q11" s="112"/>
      <c r="R11" s="190">
        <f t="shared" si="7"/>
        <v>0</v>
      </c>
      <c r="S11" s="112"/>
      <c r="T11" s="190">
        <f t="shared" si="8"/>
        <v>0</v>
      </c>
      <c r="U11" s="112"/>
      <c r="V11" s="190">
        <f t="shared" si="9"/>
        <v>0</v>
      </c>
      <c r="W11" s="113">
        <f t="shared" si="10"/>
        <v>23</v>
      </c>
    </row>
    <row r="12" spans="2:23" ht="12.75" customHeight="1">
      <c r="B12" s="105" t="s">
        <v>265</v>
      </c>
      <c r="C12" s="112"/>
      <c r="D12" s="190">
        <f t="shared" si="0"/>
        <v>0</v>
      </c>
      <c r="E12" s="125"/>
      <c r="F12" s="190">
        <f t="shared" si="1"/>
        <v>0</v>
      </c>
      <c r="G12" s="125">
        <v>2</v>
      </c>
      <c r="H12" s="190">
        <f t="shared" si="2"/>
        <v>0.13333333333333333</v>
      </c>
      <c r="I12" s="125"/>
      <c r="J12" s="218">
        <f t="shared" si="3"/>
        <v>0</v>
      </c>
      <c r="K12" s="112">
        <v>3</v>
      </c>
      <c r="L12" s="190">
        <f t="shared" si="4"/>
        <v>0.2</v>
      </c>
      <c r="M12" s="125">
        <v>1</v>
      </c>
      <c r="N12" s="190">
        <f t="shared" si="5"/>
        <v>0.06666666666666667</v>
      </c>
      <c r="O12" s="125">
        <v>6</v>
      </c>
      <c r="P12" s="218">
        <f t="shared" si="6"/>
        <v>0.4</v>
      </c>
      <c r="Q12" s="112">
        <v>2</v>
      </c>
      <c r="R12" s="190">
        <f t="shared" si="7"/>
        <v>0.13333333333333333</v>
      </c>
      <c r="S12" s="112">
        <v>1</v>
      </c>
      <c r="T12" s="190">
        <f t="shared" si="8"/>
        <v>0.06666666666666667</v>
      </c>
      <c r="U12" s="112"/>
      <c r="V12" s="190">
        <f t="shared" si="9"/>
        <v>0</v>
      </c>
      <c r="W12" s="113">
        <f t="shared" si="10"/>
        <v>15</v>
      </c>
    </row>
    <row r="13" spans="2:23" ht="12.75" customHeight="1">
      <c r="B13" s="105" t="s">
        <v>266</v>
      </c>
      <c r="C13" s="112"/>
      <c r="D13" s="190">
        <f t="shared" si="0"/>
        <v>0</v>
      </c>
      <c r="E13" s="125"/>
      <c r="F13" s="190">
        <f t="shared" si="1"/>
        <v>0</v>
      </c>
      <c r="G13" s="125"/>
      <c r="H13" s="190">
        <f t="shared" si="2"/>
        <v>0</v>
      </c>
      <c r="I13" s="125">
        <v>1</v>
      </c>
      <c r="J13" s="218">
        <f t="shared" si="3"/>
        <v>0.07692307692307693</v>
      </c>
      <c r="K13" s="112">
        <v>4</v>
      </c>
      <c r="L13" s="190">
        <f t="shared" si="4"/>
        <v>0.3076923076923077</v>
      </c>
      <c r="M13" s="125">
        <v>3</v>
      </c>
      <c r="N13" s="190">
        <f t="shared" si="5"/>
        <v>0.23076923076923078</v>
      </c>
      <c r="O13" s="125"/>
      <c r="P13" s="218">
        <f t="shared" si="6"/>
        <v>0</v>
      </c>
      <c r="Q13" s="112">
        <v>1</v>
      </c>
      <c r="R13" s="190">
        <f t="shared" si="7"/>
        <v>0.07692307692307693</v>
      </c>
      <c r="S13" s="112">
        <v>1</v>
      </c>
      <c r="T13" s="190">
        <f t="shared" si="8"/>
        <v>0.07692307692307693</v>
      </c>
      <c r="U13" s="112">
        <v>3</v>
      </c>
      <c r="V13" s="190">
        <f t="shared" si="9"/>
        <v>0.23076923076923078</v>
      </c>
      <c r="W13" s="113">
        <f t="shared" si="10"/>
        <v>13</v>
      </c>
    </row>
    <row r="14" spans="2:23" ht="12.75" customHeight="1">
      <c r="B14" s="105" t="s">
        <v>254</v>
      </c>
      <c r="C14" s="112">
        <v>3</v>
      </c>
      <c r="D14" s="190">
        <f t="shared" si="0"/>
        <v>0.1111111111111111</v>
      </c>
      <c r="E14" s="125">
        <v>9</v>
      </c>
      <c r="F14" s="190">
        <f t="shared" si="1"/>
        <v>0.3333333333333333</v>
      </c>
      <c r="G14" s="125">
        <v>7</v>
      </c>
      <c r="H14" s="190">
        <f t="shared" si="2"/>
        <v>0.25925925925925924</v>
      </c>
      <c r="I14" s="125">
        <v>1</v>
      </c>
      <c r="J14" s="218">
        <f t="shared" si="3"/>
        <v>0.037037037037037035</v>
      </c>
      <c r="K14" s="112">
        <v>2</v>
      </c>
      <c r="L14" s="190">
        <f t="shared" si="4"/>
        <v>0.07407407407407407</v>
      </c>
      <c r="M14" s="125">
        <v>3</v>
      </c>
      <c r="N14" s="190">
        <f t="shared" si="5"/>
        <v>0.1111111111111111</v>
      </c>
      <c r="O14" s="125"/>
      <c r="P14" s="218">
        <f t="shared" si="6"/>
        <v>0</v>
      </c>
      <c r="Q14" s="112">
        <v>2</v>
      </c>
      <c r="R14" s="190">
        <f t="shared" si="7"/>
        <v>0.07407407407407407</v>
      </c>
      <c r="S14" s="112"/>
      <c r="T14" s="190">
        <f t="shared" si="8"/>
        <v>0</v>
      </c>
      <c r="U14" s="112"/>
      <c r="V14" s="190">
        <f t="shared" si="9"/>
        <v>0</v>
      </c>
      <c r="W14" s="113">
        <f t="shared" si="10"/>
        <v>27</v>
      </c>
    </row>
    <row r="15" spans="2:23" ht="12.75" customHeight="1">
      <c r="B15" s="105" t="s">
        <v>257</v>
      </c>
      <c r="C15" s="112">
        <v>1</v>
      </c>
      <c r="D15" s="190">
        <f t="shared" si="0"/>
        <v>0.03571428571428571</v>
      </c>
      <c r="E15" s="125">
        <v>2</v>
      </c>
      <c r="F15" s="190">
        <f t="shared" si="1"/>
        <v>0.07142857142857142</v>
      </c>
      <c r="G15" s="125">
        <v>2</v>
      </c>
      <c r="H15" s="190">
        <f t="shared" si="2"/>
        <v>0.07142857142857142</v>
      </c>
      <c r="I15" s="125">
        <v>2</v>
      </c>
      <c r="J15" s="218">
        <f t="shared" si="3"/>
        <v>0.07142857142857142</v>
      </c>
      <c r="K15" s="112">
        <v>1</v>
      </c>
      <c r="L15" s="190">
        <f t="shared" si="4"/>
        <v>0.03571428571428571</v>
      </c>
      <c r="M15" s="125">
        <v>2</v>
      </c>
      <c r="N15" s="190">
        <f t="shared" si="5"/>
        <v>0.07142857142857142</v>
      </c>
      <c r="O15" s="125">
        <v>5</v>
      </c>
      <c r="P15" s="218">
        <f t="shared" si="6"/>
        <v>0.17857142857142858</v>
      </c>
      <c r="Q15" s="112">
        <v>3</v>
      </c>
      <c r="R15" s="190">
        <f t="shared" si="7"/>
        <v>0.10714285714285714</v>
      </c>
      <c r="S15" s="112">
        <v>8</v>
      </c>
      <c r="T15" s="190">
        <f t="shared" si="8"/>
        <v>0.2857142857142857</v>
      </c>
      <c r="U15" s="112">
        <v>2</v>
      </c>
      <c r="V15" s="190">
        <f t="shared" si="9"/>
        <v>0.07142857142857142</v>
      </c>
      <c r="W15" s="113">
        <f t="shared" si="10"/>
        <v>28</v>
      </c>
    </row>
    <row r="16" spans="2:23" ht="12.75" customHeight="1">
      <c r="B16" s="105" t="s">
        <v>259</v>
      </c>
      <c r="C16" s="112"/>
      <c r="D16" s="190">
        <f t="shared" si="0"/>
        <v>0</v>
      </c>
      <c r="E16" s="125">
        <v>2</v>
      </c>
      <c r="F16" s="190">
        <f t="shared" si="1"/>
        <v>0.03278688524590164</v>
      </c>
      <c r="G16" s="125">
        <v>2</v>
      </c>
      <c r="H16" s="190">
        <f t="shared" si="2"/>
        <v>0.03278688524590164</v>
      </c>
      <c r="I16" s="125">
        <v>4</v>
      </c>
      <c r="J16" s="218">
        <f t="shared" si="3"/>
        <v>0.06557377049180328</v>
      </c>
      <c r="K16" s="112">
        <v>8</v>
      </c>
      <c r="L16" s="190">
        <f t="shared" si="4"/>
        <v>0.13114754098360656</v>
      </c>
      <c r="M16" s="125">
        <v>4</v>
      </c>
      <c r="N16" s="190">
        <f t="shared" si="5"/>
        <v>0.06557377049180328</v>
      </c>
      <c r="O16" s="125">
        <v>9</v>
      </c>
      <c r="P16" s="218">
        <f t="shared" si="6"/>
        <v>0.14754098360655737</v>
      </c>
      <c r="Q16" s="112">
        <v>12</v>
      </c>
      <c r="R16" s="190">
        <f t="shared" si="7"/>
        <v>0.19672131147540983</v>
      </c>
      <c r="S16" s="112">
        <v>16</v>
      </c>
      <c r="T16" s="190">
        <f t="shared" si="8"/>
        <v>0.26229508196721313</v>
      </c>
      <c r="U16" s="112">
        <v>4</v>
      </c>
      <c r="V16" s="190">
        <f t="shared" si="9"/>
        <v>0.06557377049180328</v>
      </c>
      <c r="W16" s="113">
        <f t="shared" si="10"/>
        <v>61</v>
      </c>
    </row>
    <row r="17" spans="2:23" ht="12.75" customHeight="1" thickBot="1">
      <c r="B17" s="106" t="s">
        <v>267</v>
      </c>
      <c r="C17" s="114"/>
      <c r="D17" s="191">
        <f t="shared" si="0"/>
        <v>0</v>
      </c>
      <c r="E17" s="126"/>
      <c r="F17" s="191">
        <f t="shared" si="1"/>
        <v>0</v>
      </c>
      <c r="G17" s="126">
        <v>1</v>
      </c>
      <c r="H17" s="191">
        <f t="shared" si="2"/>
        <v>0.0625</v>
      </c>
      <c r="I17" s="126">
        <v>4</v>
      </c>
      <c r="J17" s="219">
        <f t="shared" si="3"/>
        <v>0.25</v>
      </c>
      <c r="K17" s="114">
        <v>1</v>
      </c>
      <c r="L17" s="191">
        <f t="shared" si="4"/>
        <v>0.0625</v>
      </c>
      <c r="M17" s="126">
        <v>2</v>
      </c>
      <c r="N17" s="191">
        <f t="shared" si="5"/>
        <v>0.125</v>
      </c>
      <c r="O17" s="126">
        <v>1</v>
      </c>
      <c r="P17" s="219">
        <f t="shared" si="6"/>
        <v>0.0625</v>
      </c>
      <c r="Q17" s="114">
        <v>3</v>
      </c>
      <c r="R17" s="191">
        <f t="shared" si="7"/>
        <v>0.1875</v>
      </c>
      <c r="S17" s="114">
        <v>3</v>
      </c>
      <c r="T17" s="191">
        <f t="shared" si="8"/>
        <v>0.1875</v>
      </c>
      <c r="U17" s="114">
        <v>1</v>
      </c>
      <c r="V17" s="191">
        <f t="shared" si="9"/>
        <v>0.0625</v>
      </c>
      <c r="W17" s="120">
        <f t="shared" si="10"/>
        <v>16</v>
      </c>
    </row>
    <row r="18" spans="2:23" ht="12.75" customHeight="1" thickBot="1">
      <c r="B18" s="88" t="s">
        <v>165</v>
      </c>
      <c r="C18" s="81">
        <v>70</v>
      </c>
      <c r="D18" s="201">
        <f t="shared" si="0"/>
        <v>0.1715686274509804</v>
      </c>
      <c r="E18" s="164">
        <v>48</v>
      </c>
      <c r="F18" s="201">
        <f t="shared" si="1"/>
        <v>0.11764705882352941</v>
      </c>
      <c r="G18" s="164">
        <v>45</v>
      </c>
      <c r="H18" s="201">
        <f t="shared" si="2"/>
        <v>0.11029411764705882</v>
      </c>
      <c r="I18" s="164">
        <v>34</v>
      </c>
      <c r="J18" s="224">
        <f t="shared" si="3"/>
        <v>0.08333333333333333</v>
      </c>
      <c r="K18" s="165">
        <v>46</v>
      </c>
      <c r="L18" s="201">
        <f t="shared" si="4"/>
        <v>0.11274509803921569</v>
      </c>
      <c r="M18" s="164">
        <v>30</v>
      </c>
      <c r="N18" s="201">
        <f t="shared" si="5"/>
        <v>0.07352941176470588</v>
      </c>
      <c r="O18" s="164">
        <v>36</v>
      </c>
      <c r="P18" s="224">
        <f t="shared" si="6"/>
        <v>0.08823529411764706</v>
      </c>
      <c r="Q18" s="165">
        <v>39</v>
      </c>
      <c r="R18" s="201">
        <f t="shared" si="7"/>
        <v>0.09558823529411764</v>
      </c>
      <c r="S18" s="81">
        <v>41</v>
      </c>
      <c r="T18" s="201">
        <f t="shared" si="8"/>
        <v>0.10049019607843138</v>
      </c>
      <c r="U18" s="81">
        <v>19</v>
      </c>
      <c r="V18" s="201">
        <f t="shared" si="9"/>
        <v>0.04656862745098039</v>
      </c>
      <c r="W18" s="115">
        <f t="shared" si="10"/>
        <v>408</v>
      </c>
    </row>
    <row r="20" ht="12.75">
      <c r="B20" s="6" t="s">
        <v>5</v>
      </c>
    </row>
    <row r="21" ht="12.75">
      <c r="B21" t="s">
        <v>191</v>
      </c>
    </row>
    <row r="22" ht="12.75">
      <c r="B22" s="7" t="s">
        <v>9</v>
      </c>
    </row>
    <row r="23" ht="12.75">
      <c r="B23" s="7" t="s">
        <v>58</v>
      </c>
    </row>
    <row r="24" ht="12.75">
      <c r="B24" t="s">
        <v>74</v>
      </c>
    </row>
    <row r="25" ht="12.75">
      <c r="B25" s="7"/>
    </row>
    <row r="26" ht="20.25">
      <c r="B26" s="5" t="s">
        <v>1</v>
      </c>
    </row>
  </sheetData>
  <sheetProtection/>
  <mergeCells count="13">
    <mergeCell ref="B2:W2"/>
    <mergeCell ref="B4:B5"/>
    <mergeCell ref="C4:D4"/>
    <mergeCell ref="E4:F4"/>
    <mergeCell ref="G4:H4"/>
    <mergeCell ref="I4:J4"/>
    <mergeCell ref="K4:L4"/>
    <mergeCell ref="M4:N4"/>
    <mergeCell ref="O4:P4"/>
    <mergeCell ref="W4:W5"/>
    <mergeCell ref="Q4:R4"/>
    <mergeCell ref="S4:T4"/>
    <mergeCell ref="U4:V4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B2:M21"/>
  <sheetViews>
    <sheetView showGridLines="0" zoomScalePageLayoutView="0" workbookViewId="0" topLeftCell="A1">
      <selection activeCell="D22" sqref="D22"/>
    </sheetView>
  </sheetViews>
  <sheetFormatPr defaultColWidth="9.140625" defaultRowHeight="12.75"/>
  <cols>
    <col min="1" max="1" width="17.28125" style="0" customWidth="1"/>
    <col min="2" max="2" width="26.7109375" style="0" customWidth="1"/>
    <col min="3" max="7" width="17.28125" style="0" customWidth="1"/>
  </cols>
  <sheetData>
    <row r="2" spans="2:12" s="25" customFormat="1" ht="18" customHeight="1">
      <c r="B2" s="577" t="s">
        <v>233</v>
      </c>
      <c r="C2" s="577"/>
      <c r="D2" s="577"/>
      <c r="E2" s="577"/>
      <c r="F2" s="577"/>
      <c r="G2" s="577"/>
      <c r="H2" s="26"/>
      <c r="I2" s="26"/>
      <c r="J2" s="26"/>
      <c r="K2" s="26"/>
      <c r="L2" s="26"/>
    </row>
    <row r="3" spans="2:12" s="43" customFormat="1" ht="12.75" customHeight="1">
      <c r="B3" s="42"/>
      <c r="C3" s="42"/>
      <c r="D3" s="42"/>
      <c r="E3" s="42"/>
      <c r="F3" s="42"/>
      <c r="G3" s="42"/>
      <c r="H3" s="26"/>
      <c r="I3" s="26"/>
      <c r="J3" s="26"/>
      <c r="K3" s="26"/>
      <c r="L3" s="26"/>
    </row>
    <row r="4" spans="2:12" s="43" customFormat="1" ht="15" customHeight="1">
      <c r="B4" s="578"/>
      <c r="C4" s="579"/>
      <c r="D4" s="580"/>
      <c r="E4" s="581"/>
      <c r="F4" s="581"/>
      <c r="G4" s="578"/>
      <c r="H4" s="26"/>
      <c r="I4" s="26"/>
      <c r="J4" s="26"/>
      <c r="K4" s="26"/>
      <c r="L4" s="26"/>
    </row>
    <row r="5" spans="2:10" s="25" customFormat="1" ht="15" customHeight="1">
      <c r="B5" s="578"/>
      <c r="C5" s="167"/>
      <c r="D5" s="167"/>
      <c r="E5" s="167"/>
      <c r="F5" s="167"/>
      <c r="G5" s="578"/>
      <c r="H5"/>
      <c r="I5"/>
      <c r="J5"/>
    </row>
    <row r="6" spans="2:7" s="25" customFormat="1" ht="12.75">
      <c r="B6" s="168" t="s">
        <v>269</v>
      </c>
      <c r="C6" s="133">
        <v>13</v>
      </c>
      <c r="D6" s="229">
        <v>0.38235294117647056</v>
      </c>
      <c r="E6" s="75">
        <v>21</v>
      </c>
      <c r="F6" s="229">
        <v>0.6176470588235294</v>
      </c>
      <c r="G6" s="169">
        <v>34</v>
      </c>
    </row>
    <row r="7" spans="2:7" s="25" customFormat="1" ht="12.75">
      <c r="B7" s="168" t="s">
        <v>270</v>
      </c>
      <c r="C7" s="133">
        <v>19</v>
      </c>
      <c r="D7" s="229">
        <v>0.41304347826086957</v>
      </c>
      <c r="E7" s="75">
        <v>27</v>
      </c>
      <c r="F7" s="229">
        <v>0.5869565217391305</v>
      </c>
      <c r="G7" s="169">
        <v>46</v>
      </c>
    </row>
    <row r="8" spans="2:13" s="25" customFormat="1" ht="12.75">
      <c r="B8" s="168" t="s">
        <v>271</v>
      </c>
      <c r="C8" s="133">
        <v>17</v>
      </c>
      <c r="D8" s="229">
        <v>0.2982456140350877</v>
      </c>
      <c r="E8" s="75">
        <v>40</v>
      </c>
      <c r="F8" s="229">
        <v>0.7017543859649122</v>
      </c>
      <c r="G8" s="169">
        <v>57</v>
      </c>
      <c r="H8"/>
      <c r="I8"/>
      <c r="J8"/>
      <c r="K8"/>
      <c r="L8"/>
      <c r="M8"/>
    </row>
    <row r="9" spans="2:10" s="25" customFormat="1" ht="12.75">
      <c r="B9" s="168" t="s">
        <v>272</v>
      </c>
      <c r="C9" s="133">
        <v>44</v>
      </c>
      <c r="D9" s="229">
        <v>0.6376811594202898</v>
      </c>
      <c r="E9" s="75">
        <v>25</v>
      </c>
      <c r="F9" s="229">
        <v>0.36231884057971014</v>
      </c>
      <c r="G9" s="169">
        <v>69</v>
      </c>
      <c r="H9"/>
      <c r="I9"/>
      <c r="J9"/>
    </row>
    <row r="10" spans="2:10" s="25" customFormat="1" ht="12.75">
      <c r="B10" s="168" t="s">
        <v>273</v>
      </c>
      <c r="C10" s="133">
        <v>44</v>
      </c>
      <c r="D10" s="229">
        <v>0.3893805309734513</v>
      </c>
      <c r="E10" s="75">
        <v>69</v>
      </c>
      <c r="F10" s="229">
        <v>0.6106194690265486</v>
      </c>
      <c r="G10" s="169">
        <v>113</v>
      </c>
      <c r="H10"/>
      <c r="I10"/>
      <c r="J10"/>
    </row>
    <row r="11" spans="2:10" s="25" customFormat="1" ht="12.75">
      <c r="B11" s="168" t="s">
        <v>274</v>
      </c>
      <c r="C11" s="133">
        <v>52</v>
      </c>
      <c r="D11" s="229">
        <v>0.5306122448979592</v>
      </c>
      <c r="E11" s="75">
        <v>46</v>
      </c>
      <c r="F11" s="229">
        <v>0.46938775510204084</v>
      </c>
      <c r="G11" s="169">
        <v>98</v>
      </c>
      <c r="H11"/>
      <c r="I11"/>
      <c r="J11"/>
    </row>
    <row r="12" spans="2:10" s="25" customFormat="1" ht="12.75">
      <c r="B12" s="168" t="s">
        <v>275</v>
      </c>
      <c r="C12" s="133">
        <v>184</v>
      </c>
      <c r="D12" s="229">
        <v>0.40979955456570155</v>
      </c>
      <c r="E12" s="75">
        <v>265</v>
      </c>
      <c r="F12" s="229">
        <v>0.5902004454342984</v>
      </c>
      <c r="G12" s="169">
        <v>449</v>
      </c>
      <c r="H12"/>
      <c r="I12"/>
      <c r="J12"/>
    </row>
    <row r="13" spans="2:10" s="25" customFormat="1" ht="13.5" thickBot="1">
      <c r="B13" s="269" t="s">
        <v>169</v>
      </c>
      <c r="C13" s="136">
        <v>7</v>
      </c>
      <c r="D13" s="230">
        <v>0.4666666666666667</v>
      </c>
      <c r="E13" s="76">
        <v>8</v>
      </c>
      <c r="F13" s="230">
        <v>0.5333333333333333</v>
      </c>
      <c r="G13" s="170">
        <v>15</v>
      </c>
      <c r="H13"/>
      <c r="I13"/>
      <c r="J13"/>
    </row>
    <row r="14" spans="2:10" s="25" customFormat="1" ht="13.5" thickBot="1">
      <c r="B14" s="270" t="s">
        <v>44</v>
      </c>
      <c r="C14" s="90">
        <v>380</v>
      </c>
      <c r="D14" s="760">
        <v>0.43132803632236094</v>
      </c>
      <c r="E14" s="83">
        <v>501</v>
      </c>
      <c r="F14" s="760">
        <v>0.5686719636776391</v>
      </c>
      <c r="G14" s="77">
        <v>881</v>
      </c>
      <c r="H14"/>
      <c r="I14"/>
      <c r="J14"/>
    </row>
    <row r="16" spans="2:7" ht="12.75">
      <c r="B16" s="27" t="s">
        <v>5</v>
      </c>
      <c r="C16" s="25"/>
      <c r="D16" s="25"/>
      <c r="E16" s="25"/>
      <c r="F16" s="25"/>
      <c r="G16" s="25"/>
    </row>
    <row r="17" spans="2:7" ht="12.75">
      <c r="B17" s="25" t="s">
        <v>11</v>
      </c>
      <c r="C17" s="25"/>
      <c r="D17" s="25"/>
      <c r="E17" s="25"/>
      <c r="F17" s="25"/>
      <c r="G17" s="25"/>
    </row>
    <row r="18" spans="2:7" ht="12.75">
      <c r="B18" s="60" t="s">
        <v>127</v>
      </c>
      <c r="C18" s="25"/>
      <c r="D18" s="25"/>
      <c r="E18" s="25"/>
      <c r="F18" s="25"/>
      <c r="G18" s="25"/>
    </row>
    <row r="19" ht="12.75">
      <c r="B19" s="7" t="s">
        <v>126</v>
      </c>
    </row>
    <row r="21" ht="12.75" customHeight="1">
      <c r="B21" s="10" t="s">
        <v>1</v>
      </c>
    </row>
    <row r="22" ht="12.75" customHeight="1"/>
    <row r="23" ht="12.75" customHeight="1"/>
    <row r="24" ht="12.75" customHeight="1"/>
    <row r="25" ht="12.75" customHeight="1"/>
  </sheetData>
  <sheetProtection/>
  <mergeCells count="5">
    <mergeCell ref="B2:G2"/>
    <mergeCell ref="B4:B5"/>
    <mergeCell ref="C4:D4"/>
    <mergeCell ref="E4:F4"/>
    <mergeCell ref="G4:G5"/>
  </mergeCells>
  <hyperlinks>
    <hyperlink ref="B21" location="Contents!A1" display="Contents"/>
  </hyperlinks>
  <printOptions/>
  <pageMargins left="0.75" right="0.75" top="0.51" bottom="0.49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B2:I21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17.28125" style="0" customWidth="1"/>
    <col min="2" max="2" width="26.7109375" style="0" customWidth="1"/>
    <col min="3" max="9" width="17.28125" style="0" customWidth="1"/>
  </cols>
  <sheetData>
    <row r="1" ht="12.75" customHeight="1"/>
    <row r="2" spans="2:9" s="25" customFormat="1" ht="18" customHeight="1">
      <c r="B2" s="577" t="s">
        <v>232</v>
      </c>
      <c r="C2" s="577"/>
      <c r="D2" s="577"/>
      <c r="E2" s="577"/>
      <c r="F2" s="577"/>
      <c r="G2" s="577"/>
      <c r="H2" s="577"/>
      <c r="I2" s="577"/>
    </row>
    <row r="3" spans="2:8" s="43" customFormat="1" ht="12.75" customHeight="1">
      <c r="B3" s="26"/>
      <c r="C3" s="26"/>
      <c r="D3" s="26"/>
      <c r="E3" s="26"/>
      <c r="F3" s="26"/>
      <c r="G3" s="26"/>
      <c r="H3" s="26"/>
    </row>
    <row r="4" spans="2:9" s="25" customFormat="1" ht="15" customHeight="1">
      <c r="B4" s="581" t="s">
        <v>27</v>
      </c>
      <c r="C4" s="581" t="s">
        <v>6</v>
      </c>
      <c r="D4" s="581"/>
      <c r="E4" s="579" t="s">
        <v>7</v>
      </c>
      <c r="F4" s="580"/>
      <c r="G4" s="579" t="s">
        <v>124</v>
      </c>
      <c r="H4" s="580"/>
      <c r="I4" s="582" t="s">
        <v>4</v>
      </c>
    </row>
    <row r="5" spans="2:9" s="25" customFormat="1" ht="15" customHeight="1">
      <c r="B5" s="581"/>
      <c r="C5" s="167" t="s">
        <v>102</v>
      </c>
      <c r="D5" s="167" t="s">
        <v>3</v>
      </c>
      <c r="E5" s="167" t="s">
        <v>102</v>
      </c>
      <c r="F5" s="167" t="s">
        <v>3</v>
      </c>
      <c r="G5" s="167" t="s">
        <v>102</v>
      </c>
      <c r="H5" s="167" t="s">
        <v>3</v>
      </c>
      <c r="I5" s="583"/>
    </row>
    <row r="6" spans="2:9" s="25" customFormat="1" ht="12.75">
      <c r="B6" s="271" t="s">
        <v>269</v>
      </c>
      <c r="C6" s="75">
        <v>5</v>
      </c>
      <c r="D6" s="272">
        <f>(C6/I6)</f>
        <v>0.14705882352941177</v>
      </c>
      <c r="E6" s="75">
        <v>27</v>
      </c>
      <c r="F6" s="273">
        <f>(E6/I6)</f>
        <v>0.7941176470588235</v>
      </c>
      <c r="G6" s="75">
        <v>2</v>
      </c>
      <c r="H6" s="273">
        <f>(G6/I6)</f>
        <v>0.058823529411764705</v>
      </c>
      <c r="I6" s="274">
        <f>C6+E6+G6</f>
        <v>34</v>
      </c>
    </row>
    <row r="7" spans="2:9" s="25" customFormat="1" ht="12.75">
      <c r="B7" s="271" t="s">
        <v>270</v>
      </c>
      <c r="C7" s="75">
        <v>4</v>
      </c>
      <c r="D7" s="272">
        <f aca="true" t="shared" si="0" ref="D7:D14">(C7/I7)</f>
        <v>0.08695652173913043</v>
      </c>
      <c r="E7" s="75">
        <v>38</v>
      </c>
      <c r="F7" s="273">
        <f aca="true" t="shared" si="1" ref="F7:F14">(E7/I7)</f>
        <v>0.8260869565217391</v>
      </c>
      <c r="G7" s="75">
        <v>4</v>
      </c>
      <c r="H7" s="273">
        <f aca="true" t="shared" si="2" ref="H7:H14">(G7/I7)</f>
        <v>0.08695652173913043</v>
      </c>
      <c r="I7" s="274">
        <f aca="true" t="shared" si="3" ref="I7:I13">C7+E7+G7</f>
        <v>46</v>
      </c>
    </row>
    <row r="8" spans="2:9" s="25" customFormat="1" ht="12.75">
      <c r="B8" s="271" t="s">
        <v>271</v>
      </c>
      <c r="C8" s="75">
        <v>3</v>
      </c>
      <c r="D8" s="272">
        <f t="shared" si="0"/>
        <v>0.05263157894736842</v>
      </c>
      <c r="E8" s="75">
        <v>49</v>
      </c>
      <c r="F8" s="273">
        <f t="shared" si="1"/>
        <v>0.8596491228070176</v>
      </c>
      <c r="G8" s="75">
        <v>5</v>
      </c>
      <c r="H8" s="273">
        <f t="shared" si="2"/>
        <v>0.08771929824561403</v>
      </c>
      <c r="I8" s="274">
        <f t="shared" si="3"/>
        <v>57</v>
      </c>
    </row>
    <row r="9" spans="2:9" s="25" customFormat="1" ht="12.75">
      <c r="B9" s="187" t="s">
        <v>272</v>
      </c>
      <c r="C9" s="75">
        <v>4</v>
      </c>
      <c r="D9" s="272">
        <f t="shared" si="0"/>
        <v>0.057971014492753624</v>
      </c>
      <c r="E9" s="75">
        <v>52</v>
      </c>
      <c r="F9" s="273">
        <f t="shared" si="1"/>
        <v>0.7536231884057971</v>
      </c>
      <c r="G9" s="75">
        <v>13</v>
      </c>
      <c r="H9" s="273">
        <f t="shared" si="2"/>
        <v>0.18840579710144928</v>
      </c>
      <c r="I9" s="274">
        <f t="shared" si="3"/>
        <v>69</v>
      </c>
    </row>
    <row r="10" spans="2:9" s="25" customFormat="1" ht="12.75">
      <c r="B10" s="271" t="s">
        <v>273</v>
      </c>
      <c r="C10" s="75">
        <v>23</v>
      </c>
      <c r="D10" s="272">
        <f t="shared" si="0"/>
        <v>0.20353982300884957</v>
      </c>
      <c r="E10" s="75">
        <v>78</v>
      </c>
      <c r="F10" s="273">
        <f t="shared" si="1"/>
        <v>0.6902654867256637</v>
      </c>
      <c r="G10" s="75">
        <v>12</v>
      </c>
      <c r="H10" s="273">
        <f t="shared" si="2"/>
        <v>0.10619469026548672</v>
      </c>
      <c r="I10" s="274">
        <f t="shared" si="3"/>
        <v>113</v>
      </c>
    </row>
    <row r="11" spans="2:9" ht="12.75">
      <c r="B11" s="271" t="s">
        <v>274</v>
      </c>
      <c r="C11" s="75">
        <v>6</v>
      </c>
      <c r="D11" s="272">
        <f t="shared" si="0"/>
        <v>0.061224489795918366</v>
      </c>
      <c r="E11" s="75">
        <v>83</v>
      </c>
      <c r="F11" s="273">
        <f t="shared" si="1"/>
        <v>0.8469387755102041</v>
      </c>
      <c r="G11" s="75">
        <v>9</v>
      </c>
      <c r="H11" s="273">
        <f t="shared" si="2"/>
        <v>0.09183673469387756</v>
      </c>
      <c r="I11" s="274">
        <f t="shared" si="3"/>
        <v>98</v>
      </c>
    </row>
    <row r="12" spans="2:9" ht="12.75">
      <c r="B12" s="271" t="s">
        <v>275</v>
      </c>
      <c r="C12" s="75">
        <v>53</v>
      </c>
      <c r="D12" s="272">
        <f t="shared" si="0"/>
        <v>0.11804008908685969</v>
      </c>
      <c r="E12" s="75">
        <v>337</v>
      </c>
      <c r="F12" s="273">
        <f t="shared" si="1"/>
        <v>0.7505567928730512</v>
      </c>
      <c r="G12" s="75">
        <v>59</v>
      </c>
      <c r="H12" s="273">
        <f t="shared" si="2"/>
        <v>0.13140311804008908</v>
      </c>
      <c r="I12" s="274">
        <f t="shared" si="3"/>
        <v>449</v>
      </c>
    </row>
    <row r="13" spans="2:9" ht="13.5" thickBot="1">
      <c r="B13" s="275" t="s">
        <v>169</v>
      </c>
      <c r="C13" s="75">
        <v>3</v>
      </c>
      <c r="D13" s="276">
        <f t="shared" si="0"/>
        <v>0.2</v>
      </c>
      <c r="E13" s="75">
        <v>11</v>
      </c>
      <c r="F13" s="273">
        <f t="shared" si="1"/>
        <v>0.7333333333333333</v>
      </c>
      <c r="G13" s="75">
        <v>1</v>
      </c>
      <c r="H13" s="273">
        <f t="shared" si="2"/>
        <v>0.06666666666666667</v>
      </c>
      <c r="I13" s="274">
        <f t="shared" si="3"/>
        <v>15</v>
      </c>
    </row>
    <row r="14" spans="2:9" ht="13.5" thickBot="1">
      <c r="B14" s="62" t="s">
        <v>44</v>
      </c>
      <c r="C14" s="277">
        <f>SUM(C6:C13)</f>
        <v>101</v>
      </c>
      <c r="D14" s="278">
        <f t="shared" si="0"/>
        <v>0.11464245175936436</v>
      </c>
      <c r="E14" s="279">
        <f>SUM(E6:E13)</f>
        <v>675</v>
      </c>
      <c r="F14" s="278">
        <f t="shared" si="1"/>
        <v>0.7661748013620885</v>
      </c>
      <c r="G14" s="78">
        <f>SUM(G6:G13)</f>
        <v>105</v>
      </c>
      <c r="H14" s="278">
        <f t="shared" si="2"/>
        <v>0.1191827468785471</v>
      </c>
      <c r="I14" s="77">
        <f>SUM(I6:I13)</f>
        <v>881</v>
      </c>
    </row>
    <row r="15" spans="2:9" ht="12.75">
      <c r="B15" s="25"/>
      <c r="C15" s="25"/>
      <c r="D15" s="25"/>
      <c r="E15" s="25"/>
      <c r="F15" s="25"/>
      <c r="G15" s="25"/>
      <c r="H15" s="25"/>
      <c r="I15" s="25"/>
    </row>
    <row r="16" spans="2:9" ht="12.75">
      <c r="B16" s="27" t="s">
        <v>5</v>
      </c>
      <c r="C16" s="25"/>
      <c r="D16" s="25"/>
      <c r="E16" s="25"/>
      <c r="F16" s="25"/>
      <c r="G16" s="25"/>
      <c r="H16" s="25"/>
      <c r="I16" s="25"/>
    </row>
    <row r="17" spans="2:9" ht="12.75">
      <c r="B17" s="25" t="s">
        <v>11</v>
      </c>
      <c r="C17" s="25"/>
      <c r="D17" s="25"/>
      <c r="E17" s="25"/>
      <c r="F17" s="25"/>
      <c r="G17" s="25"/>
      <c r="H17" s="25"/>
      <c r="I17" s="25"/>
    </row>
    <row r="18" spans="2:9" ht="12.75">
      <c r="B18" s="37" t="s">
        <v>105</v>
      </c>
      <c r="C18" s="25"/>
      <c r="D18" s="25"/>
      <c r="E18" s="25"/>
      <c r="F18" s="25"/>
      <c r="G18" s="25"/>
      <c r="H18" s="25"/>
      <c r="I18" s="25"/>
    </row>
    <row r="19" spans="2:9" ht="12.75">
      <c r="B19" s="7" t="s">
        <v>126</v>
      </c>
      <c r="H19" s="25"/>
      <c r="I19" s="25"/>
    </row>
    <row r="20" spans="2:9" ht="12.75">
      <c r="B20" s="25"/>
      <c r="C20" s="25"/>
      <c r="D20" s="25"/>
      <c r="E20" s="25"/>
      <c r="F20" s="25"/>
      <c r="G20" s="25"/>
      <c r="H20" s="25"/>
      <c r="I20" s="25"/>
    </row>
    <row r="21" ht="20.25">
      <c r="B21" s="10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21" location="Contents!A1" display="Contents"/>
  </hyperlinks>
  <printOptions/>
  <pageMargins left="0.25" right="0.35" top="0.5" bottom="0.5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B2:I21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17.28125" style="0" customWidth="1"/>
    <col min="2" max="2" width="26.7109375" style="0" customWidth="1"/>
    <col min="3" max="9" width="17.28125" style="0" customWidth="1"/>
  </cols>
  <sheetData>
    <row r="2" spans="2:9" s="25" customFormat="1" ht="18">
      <c r="B2" s="577" t="s">
        <v>231</v>
      </c>
      <c r="C2" s="577"/>
      <c r="D2" s="577"/>
      <c r="E2" s="577"/>
      <c r="F2" s="577"/>
      <c r="G2" s="577"/>
      <c r="H2" s="577"/>
      <c r="I2" s="577"/>
    </row>
    <row r="3" spans="2:8" s="43" customFormat="1" ht="12.75" customHeight="1">
      <c r="B3" s="26"/>
      <c r="C3" s="26"/>
      <c r="D3" s="26"/>
      <c r="E3" s="26"/>
      <c r="F3" s="26"/>
      <c r="G3" s="26"/>
      <c r="H3" s="26"/>
    </row>
    <row r="4" spans="2:9" s="25" customFormat="1" ht="15" customHeight="1">
      <c r="B4" s="578" t="s">
        <v>27</v>
      </c>
      <c r="C4" s="579" t="s">
        <v>151</v>
      </c>
      <c r="D4" s="580"/>
      <c r="E4" s="579" t="s">
        <v>152</v>
      </c>
      <c r="F4" s="580"/>
      <c r="G4" s="579" t="s">
        <v>28</v>
      </c>
      <c r="H4" s="580"/>
      <c r="I4" s="578" t="s">
        <v>4</v>
      </c>
    </row>
    <row r="5" spans="2:9" s="25" customFormat="1" ht="15">
      <c r="B5" s="578"/>
      <c r="C5" s="167" t="s">
        <v>102</v>
      </c>
      <c r="D5" s="167" t="s">
        <v>3</v>
      </c>
      <c r="E5" s="167" t="s">
        <v>102</v>
      </c>
      <c r="F5" s="167" t="s">
        <v>3</v>
      </c>
      <c r="G5" s="167" t="s">
        <v>102</v>
      </c>
      <c r="H5" s="167" t="s">
        <v>3</v>
      </c>
      <c r="I5" s="578"/>
    </row>
    <row r="6" spans="2:9" s="25" customFormat="1" ht="12.75">
      <c r="B6" s="271" t="s">
        <v>269</v>
      </c>
      <c r="C6" s="274">
        <v>2</v>
      </c>
      <c r="D6" s="273">
        <v>0</v>
      </c>
      <c r="E6" s="274">
        <v>32</v>
      </c>
      <c r="F6" s="273">
        <v>0</v>
      </c>
      <c r="G6" s="274">
        <v>0</v>
      </c>
      <c r="H6" s="273">
        <v>0</v>
      </c>
      <c r="I6" s="274">
        <f>C6+E6+G6</f>
        <v>34</v>
      </c>
    </row>
    <row r="7" spans="2:9" s="25" customFormat="1" ht="12.75">
      <c r="B7" s="271" t="s">
        <v>270</v>
      </c>
      <c r="C7" s="274">
        <v>4</v>
      </c>
      <c r="D7" s="273">
        <f aca="true" t="shared" si="0" ref="D7:D14">(C7/I7)</f>
        <v>0.08695652173913043</v>
      </c>
      <c r="E7" s="274">
        <v>39</v>
      </c>
      <c r="F7" s="273">
        <f aca="true" t="shared" si="1" ref="F7:F13">(E7/I7)</f>
        <v>0.8478260869565217</v>
      </c>
      <c r="G7" s="274">
        <v>3</v>
      </c>
      <c r="H7" s="273">
        <f aca="true" t="shared" si="2" ref="H7:H14">(G7/I7)</f>
        <v>0.06521739130434782</v>
      </c>
      <c r="I7" s="274">
        <f aca="true" t="shared" si="3" ref="I7:I13">C7+E7+G7</f>
        <v>46</v>
      </c>
    </row>
    <row r="8" spans="2:9" s="25" customFormat="1" ht="12.75">
      <c r="B8" s="271" t="s">
        <v>271</v>
      </c>
      <c r="C8" s="274">
        <v>4</v>
      </c>
      <c r="D8" s="273">
        <f t="shared" si="0"/>
        <v>0.07017543859649122</v>
      </c>
      <c r="E8" s="274">
        <v>51</v>
      </c>
      <c r="F8" s="273">
        <f t="shared" si="1"/>
        <v>0.8947368421052632</v>
      </c>
      <c r="G8" s="274">
        <v>2</v>
      </c>
      <c r="H8" s="273">
        <f t="shared" si="2"/>
        <v>0.03508771929824561</v>
      </c>
      <c r="I8" s="274">
        <f t="shared" si="3"/>
        <v>57</v>
      </c>
    </row>
    <row r="9" spans="2:9" s="25" customFormat="1" ht="12.75">
      <c r="B9" s="187" t="s">
        <v>272</v>
      </c>
      <c r="C9" s="274">
        <v>5</v>
      </c>
      <c r="D9" s="273">
        <f t="shared" si="0"/>
        <v>0.07246376811594203</v>
      </c>
      <c r="E9" s="274">
        <v>52</v>
      </c>
      <c r="F9" s="273">
        <f t="shared" si="1"/>
        <v>0.7536231884057971</v>
      </c>
      <c r="G9" s="274">
        <v>12</v>
      </c>
      <c r="H9" s="273">
        <f t="shared" si="2"/>
        <v>0.17391304347826086</v>
      </c>
      <c r="I9" s="274">
        <f t="shared" si="3"/>
        <v>69</v>
      </c>
    </row>
    <row r="10" spans="2:9" s="25" customFormat="1" ht="12.75">
      <c r="B10" s="271" t="s">
        <v>273</v>
      </c>
      <c r="C10" s="274">
        <v>8</v>
      </c>
      <c r="D10" s="273">
        <f t="shared" si="0"/>
        <v>0.07079646017699115</v>
      </c>
      <c r="E10" s="274">
        <v>100</v>
      </c>
      <c r="F10" s="273">
        <f t="shared" si="1"/>
        <v>0.8849557522123894</v>
      </c>
      <c r="G10" s="274">
        <v>5</v>
      </c>
      <c r="H10" s="273">
        <f t="shared" si="2"/>
        <v>0.04424778761061947</v>
      </c>
      <c r="I10" s="274">
        <f t="shared" si="3"/>
        <v>113</v>
      </c>
    </row>
    <row r="11" spans="2:9" ht="12.75">
      <c r="B11" s="271" t="s">
        <v>274</v>
      </c>
      <c r="C11" s="274">
        <v>8</v>
      </c>
      <c r="D11" s="273">
        <f t="shared" si="0"/>
        <v>0.08163265306122448</v>
      </c>
      <c r="E11" s="274">
        <v>81</v>
      </c>
      <c r="F11" s="273">
        <f t="shared" si="1"/>
        <v>0.826530612244898</v>
      </c>
      <c r="G11" s="274">
        <v>9</v>
      </c>
      <c r="H11" s="273">
        <f t="shared" si="2"/>
        <v>0.09183673469387756</v>
      </c>
      <c r="I11" s="274">
        <f t="shared" si="3"/>
        <v>98</v>
      </c>
    </row>
    <row r="12" spans="2:9" ht="12.75">
      <c r="B12" s="271" t="s">
        <v>275</v>
      </c>
      <c r="C12" s="274">
        <v>23</v>
      </c>
      <c r="D12" s="273">
        <f t="shared" si="0"/>
        <v>0.051224944320712694</v>
      </c>
      <c r="E12" s="76">
        <v>377</v>
      </c>
      <c r="F12" s="273">
        <f t="shared" si="1"/>
        <v>0.8396436525612472</v>
      </c>
      <c r="G12" s="274">
        <v>49</v>
      </c>
      <c r="H12" s="273">
        <f t="shared" si="2"/>
        <v>0.1091314031180401</v>
      </c>
      <c r="I12" s="274">
        <f t="shared" si="3"/>
        <v>449</v>
      </c>
    </row>
    <row r="13" spans="2:9" ht="13.5" thickBot="1">
      <c r="B13" s="275" t="s">
        <v>169</v>
      </c>
      <c r="C13" s="76">
        <v>0</v>
      </c>
      <c r="D13" s="280">
        <f t="shared" si="0"/>
        <v>0</v>
      </c>
      <c r="E13" s="76">
        <v>15</v>
      </c>
      <c r="F13" s="273">
        <f t="shared" si="1"/>
        <v>1</v>
      </c>
      <c r="G13" s="76">
        <v>0</v>
      </c>
      <c r="H13" s="273">
        <f t="shared" si="2"/>
        <v>0</v>
      </c>
      <c r="I13" s="274">
        <f t="shared" si="3"/>
        <v>15</v>
      </c>
    </row>
    <row r="14" spans="2:9" ht="13.5" thickBot="1">
      <c r="B14" s="62" t="s">
        <v>44</v>
      </c>
      <c r="C14" s="79">
        <f>SUM(C6:C13)</f>
        <v>54</v>
      </c>
      <c r="D14" s="278">
        <f t="shared" si="0"/>
        <v>0.06129398410896708</v>
      </c>
      <c r="E14" s="79">
        <f>SUM(E6:E13)</f>
        <v>747</v>
      </c>
      <c r="F14" s="278">
        <f>(E14/I14)</f>
        <v>0.8479001135073779</v>
      </c>
      <c r="G14" s="80">
        <f>SUM(G6:G13)</f>
        <v>80</v>
      </c>
      <c r="H14" s="278">
        <f t="shared" si="2"/>
        <v>0.09080590238365494</v>
      </c>
      <c r="I14" s="281">
        <f>SUM(I6:I13)</f>
        <v>881</v>
      </c>
    </row>
    <row r="15" spans="2:9" ht="12.75">
      <c r="B15" s="25"/>
      <c r="C15" s="25"/>
      <c r="D15" s="25"/>
      <c r="E15" s="25"/>
      <c r="F15" s="25"/>
      <c r="G15" s="25"/>
      <c r="H15" s="25"/>
      <c r="I15" s="25"/>
    </row>
    <row r="16" spans="2:9" ht="12.75">
      <c r="B16" s="27" t="s">
        <v>5</v>
      </c>
      <c r="C16" s="25"/>
      <c r="D16" s="25"/>
      <c r="E16" s="25"/>
      <c r="F16" s="25"/>
      <c r="G16" s="25"/>
      <c r="H16" s="25"/>
      <c r="I16" s="25"/>
    </row>
    <row r="17" spans="2:9" ht="12.75">
      <c r="B17" s="25" t="s">
        <v>11</v>
      </c>
      <c r="C17" s="25"/>
      <c r="D17" s="25"/>
      <c r="E17" s="25"/>
      <c r="F17" s="25"/>
      <c r="G17" s="25"/>
      <c r="H17" s="25"/>
      <c r="I17" s="25"/>
    </row>
    <row r="18" spans="2:9" ht="12.75">
      <c r="B18" s="37" t="s">
        <v>105</v>
      </c>
      <c r="C18" s="25"/>
      <c r="D18" s="25"/>
      <c r="E18" s="25"/>
      <c r="F18" s="25"/>
      <c r="G18" s="25"/>
      <c r="H18" s="25"/>
      <c r="I18" s="25"/>
    </row>
    <row r="19" spans="2:9" ht="12.75">
      <c r="B19" s="7" t="s">
        <v>126</v>
      </c>
      <c r="H19" s="25"/>
      <c r="I19" s="25"/>
    </row>
    <row r="20" spans="2:9" ht="12.75">
      <c r="B20" s="25"/>
      <c r="C20" s="25"/>
      <c r="D20" s="25"/>
      <c r="E20" s="25"/>
      <c r="F20" s="25"/>
      <c r="G20" s="25"/>
      <c r="H20" s="25"/>
      <c r="I20" s="25"/>
    </row>
    <row r="21" ht="20.25">
      <c r="B21" s="10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21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B2:U21"/>
  <sheetViews>
    <sheetView showGridLines="0" zoomScalePageLayoutView="0" workbookViewId="0" topLeftCell="A1">
      <selection activeCell="B2" sqref="B2:U2"/>
    </sheetView>
  </sheetViews>
  <sheetFormatPr defaultColWidth="9.140625" defaultRowHeight="12.75"/>
  <cols>
    <col min="1" max="1" width="17.28125" style="0" customWidth="1"/>
    <col min="2" max="2" width="26.7109375" style="0" customWidth="1"/>
    <col min="3" max="21" width="17.28125" style="0" customWidth="1"/>
  </cols>
  <sheetData>
    <row r="1" ht="12.75" customHeight="1"/>
    <row r="2" spans="2:21" s="25" customFormat="1" ht="18">
      <c r="B2" s="577" t="s">
        <v>230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</row>
    <row r="3" spans="2:14" s="43" customFormat="1" ht="12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21" ht="15">
      <c r="B4" s="578" t="s">
        <v>27</v>
      </c>
      <c r="C4" s="584" t="s">
        <v>65</v>
      </c>
      <c r="D4" s="584"/>
      <c r="E4" s="584" t="s">
        <v>66</v>
      </c>
      <c r="F4" s="584"/>
      <c r="G4" s="584" t="s">
        <v>67</v>
      </c>
      <c r="H4" s="584"/>
      <c r="I4" s="584" t="s">
        <v>68</v>
      </c>
      <c r="J4" s="584"/>
      <c r="K4" s="584" t="s">
        <v>45</v>
      </c>
      <c r="L4" s="584"/>
      <c r="M4" s="584" t="s">
        <v>69</v>
      </c>
      <c r="N4" s="584"/>
      <c r="O4" s="584" t="s">
        <v>46</v>
      </c>
      <c r="P4" s="584"/>
      <c r="Q4" s="584" t="s">
        <v>111</v>
      </c>
      <c r="R4" s="584"/>
      <c r="S4" s="584" t="s">
        <v>47</v>
      </c>
      <c r="T4" s="584"/>
      <c r="U4" s="578" t="s">
        <v>4</v>
      </c>
    </row>
    <row r="5" spans="2:21" ht="15">
      <c r="B5" s="578"/>
      <c r="C5" s="166" t="s">
        <v>102</v>
      </c>
      <c r="D5" s="166" t="s">
        <v>3</v>
      </c>
      <c r="E5" s="166" t="s">
        <v>102</v>
      </c>
      <c r="F5" s="166" t="s">
        <v>3</v>
      </c>
      <c r="G5" s="166" t="s">
        <v>102</v>
      </c>
      <c r="H5" s="166" t="s">
        <v>3</v>
      </c>
      <c r="I5" s="166" t="s">
        <v>102</v>
      </c>
      <c r="J5" s="166" t="s">
        <v>3</v>
      </c>
      <c r="K5" s="166" t="s">
        <v>102</v>
      </c>
      <c r="L5" s="166" t="s">
        <v>3</v>
      </c>
      <c r="M5" s="166" t="s">
        <v>102</v>
      </c>
      <c r="N5" s="166" t="s">
        <v>3</v>
      </c>
      <c r="O5" s="166" t="s">
        <v>102</v>
      </c>
      <c r="P5" s="166" t="s">
        <v>3</v>
      </c>
      <c r="Q5" s="166" t="s">
        <v>102</v>
      </c>
      <c r="R5" s="166" t="s">
        <v>3</v>
      </c>
      <c r="S5" s="166" t="s">
        <v>102</v>
      </c>
      <c r="T5" s="166" t="s">
        <v>3</v>
      </c>
      <c r="U5" s="578"/>
    </row>
    <row r="6" spans="2:21" ht="12.75">
      <c r="B6" s="271" t="s">
        <v>269</v>
      </c>
      <c r="C6" s="75">
        <v>10</v>
      </c>
      <c r="D6" s="272">
        <v>0</v>
      </c>
      <c r="E6" s="75">
        <v>20</v>
      </c>
      <c r="F6" s="272">
        <v>0</v>
      </c>
      <c r="G6" s="75">
        <v>0</v>
      </c>
      <c r="H6" s="272">
        <v>0</v>
      </c>
      <c r="I6" s="75">
        <v>0</v>
      </c>
      <c r="J6" s="272">
        <v>0</v>
      </c>
      <c r="K6" s="75">
        <v>0</v>
      </c>
      <c r="L6" s="272">
        <v>0</v>
      </c>
      <c r="M6" s="75">
        <v>0</v>
      </c>
      <c r="N6" s="272">
        <v>0</v>
      </c>
      <c r="O6" s="75">
        <v>0</v>
      </c>
      <c r="P6" s="272">
        <v>0</v>
      </c>
      <c r="Q6" s="75">
        <v>0</v>
      </c>
      <c r="R6" s="272">
        <v>0</v>
      </c>
      <c r="S6" s="75">
        <v>4</v>
      </c>
      <c r="T6" s="272">
        <v>0</v>
      </c>
      <c r="U6" s="282">
        <f>C6+E6+G6+I6+K6+M6+O6+Q6+S6</f>
        <v>34</v>
      </c>
    </row>
    <row r="7" spans="2:21" ht="12.75">
      <c r="B7" s="271" t="s">
        <v>270</v>
      </c>
      <c r="C7" s="75">
        <v>10</v>
      </c>
      <c r="D7" s="272">
        <f aca="true" t="shared" si="0" ref="D7:D14">(C7/U7)</f>
        <v>0.21739130434782608</v>
      </c>
      <c r="E7" s="75">
        <v>15</v>
      </c>
      <c r="F7" s="283">
        <f aca="true" t="shared" si="1" ref="F7:F14">(E7/U7)</f>
        <v>0.32608695652173914</v>
      </c>
      <c r="G7" s="75">
        <v>0</v>
      </c>
      <c r="H7" s="283">
        <f aca="true" t="shared" si="2" ref="H7:H14">(G7/U7)</f>
        <v>0</v>
      </c>
      <c r="I7" s="75">
        <v>0</v>
      </c>
      <c r="J7" s="283">
        <f aca="true" t="shared" si="3" ref="J7:J14">(I7/U7)</f>
        <v>0</v>
      </c>
      <c r="K7" s="75">
        <v>0</v>
      </c>
      <c r="L7" s="283">
        <f aca="true" t="shared" si="4" ref="L7:L14">(K7/U7)</f>
        <v>0</v>
      </c>
      <c r="M7" s="75">
        <v>0</v>
      </c>
      <c r="N7" s="283">
        <f aca="true" t="shared" si="5" ref="N7:N14">(M7/U7)</f>
        <v>0</v>
      </c>
      <c r="O7" s="75">
        <v>2</v>
      </c>
      <c r="P7" s="283">
        <f>(O7/U7)</f>
        <v>0.043478260869565216</v>
      </c>
      <c r="Q7" s="75">
        <v>1</v>
      </c>
      <c r="R7" s="283">
        <f aca="true" t="shared" si="6" ref="R7:R14">(Q7/U7)</f>
        <v>0.021739130434782608</v>
      </c>
      <c r="S7" s="75">
        <v>18</v>
      </c>
      <c r="T7" s="283">
        <f aca="true" t="shared" si="7" ref="T7:T14">(S7/U7)</f>
        <v>0.391304347826087</v>
      </c>
      <c r="U7" s="282">
        <f aca="true" t="shared" si="8" ref="U7:U13">C7+E7+G7+I7+K7+M7+O7+Q7+S7</f>
        <v>46</v>
      </c>
    </row>
    <row r="8" spans="2:21" ht="12.75">
      <c r="B8" s="271" t="s">
        <v>271</v>
      </c>
      <c r="C8" s="75">
        <v>15</v>
      </c>
      <c r="D8" s="272">
        <f t="shared" si="0"/>
        <v>0.2631578947368421</v>
      </c>
      <c r="E8" s="75">
        <v>19</v>
      </c>
      <c r="F8" s="283">
        <f t="shared" si="1"/>
        <v>0.3333333333333333</v>
      </c>
      <c r="G8" s="75">
        <v>0</v>
      </c>
      <c r="H8" s="283">
        <f t="shared" si="2"/>
        <v>0</v>
      </c>
      <c r="I8" s="75">
        <v>0</v>
      </c>
      <c r="J8" s="283">
        <f t="shared" si="3"/>
        <v>0</v>
      </c>
      <c r="K8" s="75">
        <v>0</v>
      </c>
      <c r="L8" s="283">
        <f t="shared" si="4"/>
        <v>0</v>
      </c>
      <c r="M8" s="75">
        <v>0</v>
      </c>
      <c r="N8" s="284">
        <f>(M8/U8)</f>
        <v>0</v>
      </c>
      <c r="O8" s="75">
        <v>0</v>
      </c>
      <c r="P8" s="283">
        <f>(O8/U8)</f>
        <v>0</v>
      </c>
      <c r="Q8" s="75">
        <v>1</v>
      </c>
      <c r="R8" s="283">
        <f t="shared" si="6"/>
        <v>0.017543859649122806</v>
      </c>
      <c r="S8" s="75">
        <v>22</v>
      </c>
      <c r="T8" s="283">
        <f t="shared" si="7"/>
        <v>0.38596491228070173</v>
      </c>
      <c r="U8" s="282">
        <f t="shared" si="8"/>
        <v>57</v>
      </c>
    </row>
    <row r="9" spans="2:21" s="25" customFormat="1" ht="12.75">
      <c r="B9" s="187" t="s">
        <v>272</v>
      </c>
      <c r="C9" s="75">
        <v>20</v>
      </c>
      <c r="D9" s="272">
        <f t="shared" si="0"/>
        <v>0.2898550724637681</v>
      </c>
      <c r="E9" s="75">
        <v>6</v>
      </c>
      <c r="F9" s="283">
        <f t="shared" si="1"/>
        <v>0.08695652173913043</v>
      </c>
      <c r="G9" s="75">
        <v>0</v>
      </c>
      <c r="H9" s="283">
        <f t="shared" si="2"/>
        <v>0</v>
      </c>
      <c r="I9" s="75">
        <v>0</v>
      </c>
      <c r="J9" s="283">
        <f t="shared" si="3"/>
        <v>0</v>
      </c>
      <c r="K9" s="75">
        <v>2</v>
      </c>
      <c r="L9" s="283">
        <f t="shared" si="4"/>
        <v>0.028985507246376812</v>
      </c>
      <c r="M9" s="75">
        <v>0</v>
      </c>
      <c r="N9" s="283">
        <f t="shared" si="5"/>
        <v>0</v>
      </c>
      <c r="O9" s="75">
        <v>2</v>
      </c>
      <c r="P9" s="283">
        <f aca="true" t="shared" si="9" ref="P9:P14">(O9/U9)</f>
        <v>0.028985507246376812</v>
      </c>
      <c r="Q9" s="75">
        <v>0</v>
      </c>
      <c r="R9" s="283">
        <f t="shared" si="6"/>
        <v>0</v>
      </c>
      <c r="S9" s="75">
        <v>39</v>
      </c>
      <c r="T9" s="283">
        <f t="shared" si="7"/>
        <v>0.5652173913043478</v>
      </c>
      <c r="U9" s="282">
        <f t="shared" si="8"/>
        <v>69</v>
      </c>
    </row>
    <row r="10" spans="2:21" s="25" customFormat="1" ht="12.75">
      <c r="B10" s="271" t="s">
        <v>273</v>
      </c>
      <c r="C10" s="75">
        <v>35</v>
      </c>
      <c r="D10" s="272">
        <f t="shared" si="0"/>
        <v>0.30973451327433627</v>
      </c>
      <c r="E10" s="75">
        <v>61</v>
      </c>
      <c r="F10" s="283">
        <f t="shared" si="1"/>
        <v>0.5398230088495575</v>
      </c>
      <c r="G10" s="75">
        <v>1</v>
      </c>
      <c r="H10" s="283">
        <f t="shared" si="2"/>
        <v>0.008849557522123894</v>
      </c>
      <c r="I10" s="75">
        <v>0</v>
      </c>
      <c r="J10" s="283">
        <f t="shared" si="3"/>
        <v>0</v>
      </c>
      <c r="K10" s="75">
        <v>3</v>
      </c>
      <c r="L10" s="283">
        <f t="shared" si="4"/>
        <v>0.02654867256637168</v>
      </c>
      <c r="M10" s="75">
        <v>1</v>
      </c>
      <c r="N10" s="283">
        <f t="shared" si="5"/>
        <v>0.008849557522123894</v>
      </c>
      <c r="O10" s="75">
        <v>0</v>
      </c>
      <c r="P10" s="283">
        <f t="shared" si="9"/>
        <v>0</v>
      </c>
      <c r="Q10" s="75">
        <v>2</v>
      </c>
      <c r="R10" s="283">
        <f t="shared" si="6"/>
        <v>0.017699115044247787</v>
      </c>
      <c r="S10" s="75">
        <v>10</v>
      </c>
      <c r="T10" s="283">
        <f t="shared" si="7"/>
        <v>0.08849557522123894</v>
      </c>
      <c r="U10" s="282">
        <f t="shared" si="8"/>
        <v>113</v>
      </c>
    </row>
    <row r="11" spans="2:21" s="25" customFormat="1" ht="12.75">
      <c r="B11" s="271" t="s">
        <v>274</v>
      </c>
      <c r="C11" s="75">
        <v>36</v>
      </c>
      <c r="D11" s="272">
        <f t="shared" si="0"/>
        <v>0.3673469387755102</v>
      </c>
      <c r="E11" s="75">
        <v>27</v>
      </c>
      <c r="F11" s="283">
        <f t="shared" si="1"/>
        <v>0.2755102040816326</v>
      </c>
      <c r="G11" s="75">
        <v>1</v>
      </c>
      <c r="H11" s="283">
        <f t="shared" si="2"/>
        <v>0.01020408163265306</v>
      </c>
      <c r="I11" s="75">
        <v>0</v>
      </c>
      <c r="J11" s="283">
        <f t="shared" si="3"/>
        <v>0</v>
      </c>
      <c r="K11" s="75">
        <v>2</v>
      </c>
      <c r="L11" s="283">
        <f t="shared" si="4"/>
        <v>0.02040816326530612</v>
      </c>
      <c r="M11" s="75">
        <v>0</v>
      </c>
      <c r="N11" s="283">
        <f t="shared" si="5"/>
        <v>0</v>
      </c>
      <c r="O11" s="75">
        <v>1</v>
      </c>
      <c r="P11" s="283">
        <f t="shared" si="9"/>
        <v>0.01020408163265306</v>
      </c>
      <c r="Q11" s="75">
        <v>2</v>
      </c>
      <c r="R11" s="283">
        <f t="shared" si="6"/>
        <v>0.02040816326530612</v>
      </c>
      <c r="S11" s="75">
        <v>29</v>
      </c>
      <c r="T11" s="283">
        <f t="shared" si="7"/>
        <v>0.29591836734693877</v>
      </c>
      <c r="U11" s="282">
        <f t="shared" si="8"/>
        <v>98</v>
      </c>
    </row>
    <row r="12" spans="2:21" ht="12.75">
      <c r="B12" s="271" t="s">
        <v>275</v>
      </c>
      <c r="C12" s="76">
        <v>95</v>
      </c>
      <c r="D12" s="272">
        <f t="shared" si="0"/>
        <v>0.21158129175946547</v>
      </c>
      <c r="E12" s="76">
        <v>147</v>
      </c>
      <c r="F12" s="283">
        <f t="shared" si="1"/>
        <v>0.3273942093541203</v>
      </c>
      <c r="G12" s="76">
        <v>3</v>
      </c>
      <c r="H12" s="283">
        <f t="shared" si="2"/>
        <v>0.0066815144766146995</v>
      </c>
      <c r="I12" s="76">
        <v>1</v>
      </c>
      <c r="J12" s="283">
        <f t="shared" si="3"/>
        <v>0.0022271714922048997</v>
      </c>
      <c r="K12" s="76">
        <v>3</v>
      </c>
      <c r="L12" s="283">
        <f t="shared" si="4"/>
        <v>0.0066815144766146995</v>
      </c>
      <c r="M12" s="76">
        <v>2</v>
      </c>
      <c r="N12" s="283">
        <f t="shared" si="5"/>
        <v>0.004454342984409799</v>
      </c>
      <c r="O12" s="76">
        <v>5</v>
      </c>
      <c r="P12" s="283">
        <f t="shared" si="9"/>
        <v>0.011135857461024499</v>
      </c>
      <c r="Q12" s="76">
        <v>8</v>
      </c>
      <c r="R12" s="283">
        <f t="shared" si="6"/>
        <v>0.017817371937639197</v>
      </c>
      <c r="S12" s="76">
        <v>185</v>
      </c>
      <c r="T12" s="283">
        <f t="shared" si="7"/>
        <v>0.41202672605790647</v>
      </c>
      <c r="U12" s="282">
        <f t="shared" si="8"/>
        <v>449</v>
      </c>
    </row>
    <row r="13" spans="2:21" ht="13.5" thickBot="1">
      <c r="B13" s="275" t="s">
        <v>169</v>
      </c>
      <c r="C13" s="76">
        <v>3</v>
      </c>
      <c r="D13" s="276">
        <f t="shared" si="0"/>
        <v>0.2</v>
      </c>
      <c r="E13" s="76">
        <v>6</v>
      </c>
      <c r="F13" s="283">
        <f t="shared" si="1"/>
        <v>0.4</v>
      </c>
      <c r="G13" s="76">
        <v>1</v>
      </c>
      <c r="H13" s="283">
        <f t="shared" si="2"/>
        <v>0.06666666666666667</v>
      </c>
      <c r="I13" s="76">
        <v>0</v>
      </c>
      <c r="J13" s="283">
        <f t="shared" si="3"/>
        <v>0</v>
      </c>
      <c r="K13" s="76">
        <v>1</v>
      </c>
      <c r="L13" s="283">
        <f t="shared" si="4"/>
        <v>0.06666666666666667</v>
      </c>
      <c r="M13" s="76">
        <v>0</v>
      </c>
      <c r="N13" s="283">
        <f t="shared" si="5"/>
        <v>0</v>
      </c>
      <c r="O13" s="76">
        <v>0</v>
      </c>
      <c r="P13" s="283">
        <f t="shared" si="9"/>
        <v>0</v>
      </c>
      <c r="Q13" s="76">
        <v>0</v>
      </c>
      <c r="R13" s="283">
        <f t="shared" si="6"/>
        <v>0</v>
      </c>
      <c r="S13" s="76">
        <v>4</v>
      </c>
      <c r="T13" s="283">
        <f t="shared" si="7"/>
        <v>0.26666666666666666</v>
      </c>
      <c r="U13" s="282">
        <f t="shared" si="8"/>
        <v>15</v>
      </c>
    </row>
    <row r="14" spans="2:21" ht="13.5" thickBot="1">
      <c r="B14" s="62" t="s">
        <v>44</v>
      </c>
      <c r="C14" s="285">
        <f>SUM(C6:C13)</f>
        <v>224</v>
      </c>
      <c r="D14" s="278">
        <f t="shared" si="0"/>
        <v>0.2542565266742338</v>
      </c>
      <c r="E14" s="164">
        <f>SUM(E6:E13)</f>
        <v>301</v>
      </c>
      <c r="F14" s="278">
        <f t="shared" si="1"/>
        <v>0.3416572077185017</v>
      </c>
      <c r="G14" s="81">
        <f>SUM(G6:G13)</f>
        <v>6</v>
      </c>
      <c r="H14" s="278">
        <f t="shared" si="2"/>
        <v>0.00681044267877412</v>
      </c>
      <c r="I14" s="81">
        <f>SUM(I6:I13)</f>
        <v>1</v>
      </c>
      <c r="J14" s="278">
        <f t="shared" si="3"/>
        <v>0.0011350737797956867</v>
      </c>
      <c r="K14" s="81">
        <f>SUM(K6:K13)</f>
        <v>11</v>
      </c>
      <c r="L14" s="278">
        <f t="shared" si="4"/>
        <v>0.012485811577752554</v>
      </c>
      <c r="M14" s="81">
        <f>SUM(M6:M13)</f>
        <v>3</v>
      </c>
      <c r="N14" s="278">
        <f t="shared" si="5"/>
        <v>0.00340522133938706</v>
      </c>
      <c r="O14" s="81">
        <f>SUM(O6:O13)</f>
        <v>10</v>
      </c>
      <c r="P14" s="278">
        <f t="shared" si="9"/>
        <v>0.011350737797956867</v>
      </c>
      <c r="Q14" s="81">
        <f>SUM(Q6:Q13)</f>
        <v>14</v>
      </c>
      <c r="R14" s="278">
        <f t="shared" si="6"/>
        <v>0.015891032917139614</v>
      </c>
      <c r="S14" s="81">
        <f>SUM(S6:S13)</f>
        <v>311</v>
      </c>
      <c r="T14" s="278">
        <f t="shared" si="7"/>
        <v>0.3530079455164586</v>
      </c>
      <c r="U14" s="77">
        <f>SUM(U6:U13)</f>
        <v>881</v>
      </c>
    </row>
    <row r="15" spans="2:21" ht="12.75">
      <c r="B15" s="38"/>
      <c r="C15" s="38"/>
      <c r="D15" s="63"/>
      <c r="E15" s="50"/>
      <c r="F15" s="57"/>
      <c r="G15" s="50"/>
      <c r="H15" s="57"/>
      <c r="I15" s="50"/>
      <c r="J15" s="57"/>
      <c r="K15" s="50"/>
      <c r="L15" s="57"/>
      <c r="M15" s="50"/>
      <c r="N15" s="57"/>
      <c r="O15" s="50"/>
      <c r="P15" s="57"/>
      <c r="Q15" s="50"/>
      <c r="R15" s="57"/>
      <c r="S15" s="50"/>
      <c r="T15" s="57"/>
      <c r="U15" s="51"/>
    </row>
    <row r="16" spans="2:21" ht="12.75">
      <c r="B16" s="27" t="s">
        <v>5</v>
      </c>
      <c r="C16" s="25"/>
      <c r="D16" s="25"/>
      <c r="E16" s="25"/>
      <c r="F16" s="25"/>
      <c r="G16" s="25"/>
      <c r="H16" s="25"/>
      <c r="I16" s="25"/>
      <c r="J16" s="57"/>
      <c r="K16" s="50"/>
      <c r="L16" s="57"/>
      <c r="M16" s="50"/>
      <c r="N16" s="57"/>
      <c r="O16" s="50"/>
      <c r="P16" s="57"/>
      <c r="Q16" s="50"/>
      <c r="R16" s="57"/>
      <c r="S16" s="50"/>
      <c r="T16" s="57"/>
      <c r="U16" s="51"/>
    </row>
    <row r="17" spans="2:21" ht="12.75">
      <c r="B17" s="25" t="s">
        <v>11</v>
      </c>
      <c r="C17" s="25"/>
      <c r="D17" s="25"/>
      <c r="E17" s="25"/>
      <c r="F17" s="25"/>
      <c r="G17" s="25"/>
      <c r="H17" s="25"/>
      <c r="I17" s="25"/>
      <c r="J17" s="57"/>
      <c r="K17" s="50"/>
      <c r="L17" s="57"/>
      <c r="M17" s="50"/>
      <c r="N17" s="57"/>
      <c r="O17" s="50"/>
      <c r="P17" s="57"/>
      <c r="Q17" s="50"/>
      <c r="R17" s="57"/>
      <c r="S17" s="50"/>
      <c r="T17" s="57"/>
      <c r="U17" s="51"/>
    </row>
    <row r="18" spans="2:21" ht="12.75">
      <c r="B18" s="37" t="s">
        <v>105</v>
      </c>
      <c r="C18" s="25"/>
      <c r="D18" s="25"/>
      <c r="E18" s="25"/>
      <c r="F18" s="25"/>
      <c r="G18" s="25"/>
      <c r="H18" s="25"/>
      <c r="I18" s="25"/>
      <c r="J18" s="57"/>
      <c r="K18" s="50"/>
      <c r="L18" s="57"/>
      <c r="M18" s="50"/>
      <c r="N18" s="57"/>
      <c r="O18" s="50"/>
      <c r="P18" s="57"/>
      <c r="Q18" s="50"/>
      <c r="R18" s="57"/>
      <c r="S18" s="50"/>
      <c r="T18" s="57"/>
      <c r="U18" s="51"/>
    </row>
    <row r="19" spans="2:21" ht="12.75">
      <c r="B19" s="7" t="s">
        <v>126</v>
      </c>
      <c r="H19" s="25"/>
      <c r="I19" s="25"/>
      <c r="J19" s="57"/>
      <c r="K19" s="50"/>
      <c r="L19" s="57"/>
      <c r="M19" s="50"/>
      <c r="N19" s="57"/>
      <c r="O19" s="50"/>
      <c r="P19" s="57"/>
      <c r="Q19" s="50"/>
      <c r="R19" s="57"/>
      <c r="S19" s="50"/>
      <c r="T19" s="57"/>
      <c r="U19" s="51"/>
    </row>
    <row r="20" spans="2:9" ht="12.75">
      <c r="B20" s="25"/>
      <c r="C20" s="25"/>
      <c r="D20" s="25"/>
      <c r="E20" s="25"/>
      <c r="F20" s="25"/>
      <c r="G20" s="25"/>
      <c r="H20" s="25"/>
      <c r="I20" s="25"/>
    </row>
    <row r="21" ht="20.25">
      <c r="B21" s="10" t="s">
        <v>1</v>
      </c>
    </row>
  </sheetData>
  <sheetProtection/>
  <mergeCells count="12">
    <mergeCell ref="E4:F4"/>
    <mergeCell ref="G4:H4"/>
    <mergeCell ref="I4:J4"/>
    <mergeCell ref="K4:L4"/>
    <mergeCell ref="M4:N4"/>
    <mergeCell ref="O4:P4"/>
    <mergeCell ref="Q4:R4"/>
    <mergeCell ref="B2:U2"/>
    <mergeCell ref="S4:T4"/>
    <mergeCell ref="U4:U5"/>
    <mergeCell ref="B4:B5"/>
    <mergeCell ref="C4:D4"/>
  </mergeCells>
  <hyperlinks>
    <hyperlink ref="B21" location="Contents!A1" display="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2:AH21"/>
  <sheetViews>
    <sheetView zoomScalePageLayoutView="0" workbookViewId="0" topLeftCell="A1">
      <selection activeCell="AD28" sqref="AD28"/>
    </sheetView>
  </sheetViews>
  <sheetFormatPr defaultColWidth="9.00390625" defaultRowHeight="12.75"/>
  <cols>
    <col min="1" max="1" width="9.00390625" style="286" customWidth="1"/>
    <col min="2" max="2" width="32.7109375" style="287" customWidth="1"/>
    <col min="3" max="3" width="8.140625" style="287" bestFit="1" customWidth="1"/>
    <col min="4" max="4" width="8.421875" style="287" customWidth="1"/>
    <col min="5" max="5" width="8.140625" style="287" bestFit="1" customWidth="1"/>
    <col min="6" max="6" width="7.28125" style="287" customWidth="1"/>
    <col min="7" max="7" width="8.140625" style="287" bestFit="1" customWidth="1"/>
    <col min="8" max="8" width="7.140625" style="287" customWidth="1"/>
    <col min="9" max="9" width="8.140625" style="287" bestFit="1" customWidth="1"/>
    <col min="10" max="10" width="7.28125" style="287" customWidth="1"/>
    <col min="11" max="11" width="8.140625" style="287" bestFit="1" customWidth="1"/>
    <col min="12" max="12" width="6.00390625" style="287" bestFit="1" customWidth="1"/>
    <col min="13" max="13" width="9.140625" style="287" customWidth="1"/>
    <col min="14" max="14" width="6.00390625" style="287" customWidth="1"/>
    <col min="15" max="15" width="8.140625" style="287" bestFit="1" customWidth="1"/>
    <col min="16" max="16" width="6.421875" style="287" bestFit="1" customWidth="1"/>
    <col min="17" max="17" width="8.140625" style="287" bestFit="1" customWidth="1"/>
    <col min="18" max="18" width="6.421875" style="287" bestFit="1" customWidth="1"/>
    <col min="19" max="19" width="9.00390625" style="287" customWidth="1"/>
    <col min="20" max="20" width="6.421875" style="287" bestFit="1" customWidth="1"/>
    <col min="21" max="21" width="8.140625" style="287" bestFit="1" customWidth="1"/>
    <col min="22" max="22" width="6.28125" style="287" bestFit="1" customWidth="1"/>
    <col min="23" max="23" width="8.140625" style="287" bestFit="1" customWidth="1"/>
    <col min="24" max="24" width="6.28125" style="287" bestFit="1" customWidth="1"/>
    <col min="25" max="25" width="8.140625" style="287" bestFit="1" customWidth="1"/>
    <col min="26" max="26" width="6.28125" style="287" bestFit="1" customWidth="1"/>
    <col min="27" max="27" width="9.8515625" style="287" customWidth="1"/>
    <col min="28" max="28" width="8.00390625" style="287" customWidth="1"/>
    <col min="29" max="29" width="11.57421875" style="287" customWidth="1"/>
    <col min="30" max="30" width="7.7109375" style="287" bestFit="1" customWidth="1"/>
    <col min="31" max="31" width="11.7109375" style="287" bestFit="1" customWidth="1"/>
    <col min="32" max="32" width="6.28125" style="287" bestFit="1" customWidth="1"/>
    <col min="33" max="33" width="11.7109375" style="287" bestFit="1" customWidth="1"/>
    <col min="34" max="16384" width="9.00390625" style="287" customWidth="1"/>
  </cols>
  <sheetData>
    <row r="2" spans="2:33" ht="18.75">
      <c r="B2" s="592" t="s">
        <v>276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290"/>
      <c r="AG2" s="290"/>
    </row>
    <row r="3" spans="1:14" s="290" customFormat="1" ht="19.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31" ht="12.75" customHeight="1">
      <c r="B4" s="593" t="s">
        <v>27</v>
      </c>
      <c r="C4" s="587" t="s">
        <v>48</v>
      </c>
      <c r="D4" s="587"/>
      <c r="E4" s="587" t="s">
        <v>49</v>
      </c>
      <c r="F4" s="587"/>
      <c r="G4" s="587" t="s">
        <v>51</v>
      </c>
      <c r="H4" s="587"/>
      <c r="I4" s="587" t="s">
        <v>52</v>
      </c>
      <c r="J4" s="587"/>
      <c r="K4" s="587" t="s">
        <v>53</v>
      </c>
      <c r="L4" s="587"/>
      <c r="M4" s="590" t="s">
        <v>158</v>
      </c>
      <c r="N4" s="591"/>
      <c r="O4" s="587" t="s">
        <v>54</v>
      </c>
      <c r="P4" s="587"/>
      <c r="Q4" s="587" t="s">
        <v>55</v>
      </c>
      <c r="R4" s="587"/>
      <c r="S4" s="590" t="s">
        <v>56</v>
      </c>
      <c r="T4" s="591"/>
      <c r="U4" s="587" t="s">
        <v>57</v>
      </c>
      <c r="V4" s="587"/>
      <c r="W4" s="587" t="s">
        <v>46</v>
      </c>
      <c r="X4" s="587"/>
      <c r="Y4" s="585" t="s">
        <v>148</v>
      </c>
      <c r="Z4" s="586"/>
      <c r="AA4" s="585" t="s">
        <v>111</v>
      </c>
      <c r="AB4" s="586"/>
      <c r="AC4" s="587" t="s">
        <v>47</v>
      </c>
      <c r="AD4" s="587"/>
      <c r="AE4" s="588" t="s">
        <v>4</v>
      </c>
    </row>
    <row r="5" spans="1:33" s="294" customFormat="1" ht="12.75">
      <c r="A5" s="291"/>
      <c r="B5" s="594"/>
      <c r="C5" s="292" t="s">
        <v>2</v>
      </c>
      <c r="D5" s="292" t="s">
        <v>3</v>
      </c>
      <c r="E5" s="292" t="s">
        <v>2</v>
      </c>
      <c r="F5" s="292" t="s">
        <v>3</v>
      </c>
      <c r="G5" s="292" t="s">
        <v>2</v>
      </c>
      <c r="H5" s="292" t="s">
        <v>3</v>
      </c>
      <c r="I5" s="292" t="s">
        <v>2</v>
      </c>
      <c r="J5" s="292" t="s">
        <v>3</v>
      </c>
      <c r="K5" s="292" t="s">
        <v>2</v>
      </c>
      <c r="L5" s="292" t="s">
        <v>3</v>
      </c>
      <c r="M5" s="292" t="s">
        <v>277</v>
      </c>
      <c r="N5" s="292" t="s">
        <v>3</v>
      </c>
      <c r="O5" s="292" t="s">
        <v>2</v>
      </c>
      <c r="P5" s="292" t="s">
        <v>3</v>
      </c>
      <c r="Q5" s="292" t="s">
        <v>2</v>
      </c>
      <c r="R5" s="292" t="s">
        <v>3</v>
      </c>
      <c r="S5" s="292" t="s">
        <v>2</v>
      </c>
      <c r="T5" s="292" t="s">
        <v>3</v>
      </c>
      <c r="U5" s="292" t="s">
        <v>2</v>
      </c>
      <c r="V5" s="292" t="s">
        <v>3</v>
      </c>
      <c r="W5" s="292" t="s">
        <v>2</v>
      </c>
      <c r="X5" s="292" t="s">
        <v>3</v>
      </c>
      <c r="Y5" s="293" t="s">
        <v>2</v>
      </c>
      <c r="Z5" s="292" t="s">
        <v>3</v>
      </c>
      <c r="AA5" s="293" t="s">
        <v>2</v>
      </c>
      <c r="AB5" s="292" t="s">
        <v>3</v>
      </c>
      <c r="AC5" s="292" t="s">
        <v>2</v>
      </c>
      <c r="AD5" s="292" t="s">
        <v>3</v>
      </c>
      <c r="AE5" s="589"/>
      <c r="AF5" s="287"/>
      <c r="AG5" s="287"/>
    </row>
    <row r="6" spans="1:33" s="294" customFormat="1" ht="12.75">
      <c r="A6" s="291"/>
      <c r="B6" s="295" t="s">
        <v>269</v>
      </c>
      <c r="C6" s="196">
        <v>1</v>
      </c>
      <c r="D6" s="296">
        <f>(C6/AE6)</f>
        <v>0.029411764705882353</v>
      </c>
      <c r="E6" s="196">
        <v>2</v>
      </c>
      <c r="F6" s="297">
        <f>(E6/AE6)</f>
        <v>0.058823529411764705</v>
      </c>
      <c r="G6" s="196">
        <v>0</v>
      </c>
      <c r="H6" s="297">
        <f>(G6/AE6)</f>
        <v>0</v>
      </c>
      <c r="I6" s="196">
        <v>12</v>
      </c>
      <c r="J6" s="297">
        <f>(I6/AE6)</f>
        <v>0.35294117647058826</v>
      </c>
      <c r="K6" s="196">
        <v>1</v>
      </c>
      <c r="L6" s="297">
        <f>(K6/AE6)</f>
        <v>0.029411764705882353</v>
      </c>
      <c r="M6" s="196">
        <v>0</v>
      </c>
      <c r="N6" s="297">
        <f>(M6/AE6)</f>
        <v>0</v>
      </c>
      <c r="O6" s="196">
        <v>0</v>
      </c>
      <c r="P6" s="297">
        <f>(O6/AE6)</f>
        <v>0</v>
      </c>
      <c r="Q6" s="196">
        <v>1</v>
      </c>
      <c r="R6" s="297">
        <f>(Q6/AE6)</f>
        <v>0.029411764705882353</v>
      </c>
      <c r="S6" s="196">
        <v>0</v>
      </c>
      <c r="T6" s="297">
        <f>(S6/AE6)</f>
        <v>0</v>
      </c>
      <c r="U6" s="196">
        <v>0</v>
      </c>
      <c r="V6" s="297">
        <f>(U6/AE6)</f>
        <v>0</v>
      </c>
      <c r="W6" s="196">
        <v>0</v>
      </c>
      <c r="X6" s="297">
        <f>(W6/AE6)</f>
        <v>0</v>
      </c>
      <c r="Y6" s="196">
        <v>11</v>
      </c>
      <c r="Z6" s="297">
        <f>(Y6/AE6)</f>
        <v>0.3235294117647059</v>
      </c>
      <c r="AA6" s="196">
        <v>1</v>
      </c>
      <c r="AB6" s="297">
        <f>(AA6/AE6)</f>
        <v>0.029411764705882353</v>
      </c>
      <c r="AC6" s="196">
        <v>5</v>
      </c>
      <c r="AD6" s="297">
        <f>(AC6/AE6)</f>
        <v>0.14705882352941177</v>
      </c>
      <c r="AE6" s="298">
        <f>C6+E6+G6+I6+K6+M6+O6+Q6+S6+U6+W6+Y6+AA6+AC6</f>
        <v>34</v>
      </c>
      <c r="AF6" s="287"/>
      <c r="AG6" s="287"/>
    </row>
    <row r="7" spans="1:34" s="294" customFormat="1" ht="12.75">
      <c r="A7" s="299"/>
      <c r="B7" s="295" t="s">
        <v>270</v>
      </c>
      <c r="C7" s="196">
        <v>2</v>
      </c>
      <c r="D7" s="296">
        <f aca="true" t="shared" si="0" ref="D7:D14">(C7/AE7)</f>
        <v>0.043478260869565216</v>
      </c>
      <c r="E7" s="196">
        <v>3</v>
      </c>
      <c r="F7" s="297">
        <f aca="true" t="shared" si="1" ref="F7:F14">(E7/AE7)</f>
        <v>0.06521739130434782</v>
      </c>
      <c r="G7" s="196">
        <v>0</v>
      </c>
      <c r="H7" s="297">
        <f aca="true" t="shared" si="2" ref="H7:H14">(G7/AE7)</f>
        <v>0</v>
      </c>
      <c r="I7" s="196">
        <v>15</v>
      </c>
      <c r="J7" s="297">
        <f aca="true" t="shared" si="3" ref="J7:J14">(I7/AE7)</f>
        <v>0.32608695652173914</v>
      </c>
      <c r="K7" s="196">
        <v>0</v>
      </c>
      <c r="L7" s="297">
        <f aca="true" t="shared" si="4" ref="L7:L14">(K7/AE7)</f>
        <v>0</v>
      </c>
      <c r="M7" s="196">
        <v>0</v>
      </c>
      <c r="N7" s="297">
        <f aca="true" t="shared" si="5" ref="N7:N14">(M7/AE7)</f>
        <v>0</v>
      </c>
      <c r="O7" s="196">
        <v>0</v>
      </c>
      <c r="P7" s="297">
        <f aca="true" t="shared" si="6" ref="P7:P14">(O7/AE7)</f>
        <v>0</v>
      </c>
      <c r="Q7" s="196">
        <v>0</v>
      </c>
      <c r="R7" s="297">
        <f aca="true" t="shared" si="7" ref="R7:R14">(Q7/AE7)</f>
        <v>0</v>
      </c>
      <c r="S7" s="196">
        <v>0</v>
      </c>
      <c r="T7" s="297">
        <f aca="true" t="shared" si="8" ref="T7:T14">(S7/AE7)</f>
        <v>0</v>
      </c>
      <c r="U7" s="196">
        <v>1</v>
      </c>
      <c r="V7" s="297">
        <f aca="true" t="shared" si="9" ref="V7:V14">(U7/AE7)</f>
        <v>0.021739130434782608</v>
      </c>
      <c r="W7" s="196">
        <v>0</v>
      </c>
      <c r="X7" s="297">
        <f aca="true" t="shared" si="10" ref="X7:X14">(W7/AE7)</f>
        <v>0</v>
      </c>
      <c r="Y7" s="196">
        <v>3</v>
      </c>
      <c r="Z7" s="297">
        <f aca="true" t="shared" si="11" ref="Z7:Z14">(Y7/AE7)</f>
        <v>0.06521739130434782</v>
      </c>
      <c r="AA7" s="196">
        <v>1</v>
      </c>
      <c r="AB7" s="297">
        <f aca="true" t="shared" si="12" ref="AB7:AB14">(AA7/AE7)</f>
        <v>0.021739130434782608</v>
      </c>
      <c r="AC7" s="196">
        <v>21</v>
      </c>
      <c r="AD7" s="297">
        <f aca="true" t="shared" si="13" ref="AD7:AD14">(AC7/AE7)</f>
        <v>0.45652173913043476</v>
      </c>
      <c r="AE7" s="298">
        <f aca="true" t="shared" si="14" ref="AE7:AE13">C7+E7+G7+I7+K7+M7+O7+Q7+S7+U7+W7+Y7+AA7+AC7</f>
        <v>46</v>
      </c>
      <c r="AF7" s="300"/>
      <c r="AG7" s="300"/>
      <c r="AH7" s="301"/>
    </row>
    <row r="8" spans="1:34" s="294" customFormat="1" ht="12.75">
      <c r="A8" s="299"/>
      <c r="B8" s="295" t="s">
        <v>271</v>
      </c>
      <c r="C8" s="196">
        <v>3</v>
      </c>
      <c r="D8" s="296">
        <f t="shared" si="0"/>
        <v>0.05263157894736842</v>
      </c>
      <c r="E8" s="196">
        <v>4</v>
      </c>
      <c r="F8" s="297">
        <f t="shared" si="1"/>
        <v>0.07017543859649122</v>
      </c>
      <c r="G8" s="196">
        <v>0</v>
      </c>
      <c r="H8" s="297">
        <f t="shared" si="2"/>
        <v>0</v>
      </c>
      <c r="I8" s="196">
        <v>18</v>
      </c>
      <c r="J8" s="297">
        <f t="shared" si="3"/>
        <v>0.3157894736842105</v>
      </c>
      <c r="K8" s="196">
        <v>0</v>
      </c>
      <c r="L8" s="297">
        <f t="shared" si="4"/>
        <v>0</v>
      </c>
      <c r="M8" s="196">
        <v>0</v>
      </c>
      <c r="N8" s="297">
        <f t="shared" si="5"/>
        <v>0</v>
      </c>
      <c r="O8" s="196">
        <v>0</v>
      </c>
      <c r="P8" s="297">
        <f t="shared" si="6"/>
        <v>0</v>
      </c>
      <c r="Q8" s="196">
        <v>2</v>
      </c>
      <c r="R8" s="297">
        <f t="shared" si="7"/>
        <v>0.03508771929824561</v>
      </c>
      <c r="S8" s="196">
        <v>0</v>
      </c>
      <c r="T8" s="297">
        <f t="shared" si="8"/>
        <v>0</v>
      </c>
      <c r="U8" s="196">
        <v>0</v>
      </c>
      <c r="V8" s="297">
        <f t="shared" si="9"/>
        <v>0</v>
      </c>
      <c r="W8" s="196">
        <v>0</v>
      </c>
      <c r="X8" s="297">
        <f t="shared" si="10"/>
        <v>0</v>
      </c>
      <c r="Y8" s="196">
        <v>8</v>
      </c>
      <c r="Z8" s="297">
        <f t="shared" si="11"/>
        <v>0.14035087719298245</v>
      </c>
      <c r="AA8" s="196">
        <v>0</v>
      </c>
      <c r="AB8" s="297">
        <f t="shared" si="12"/>
        <v>0</v>
      </c>
      <c r="AC8" s="196">
        <v>22</v>
      </c>
      <c r="AD8" s="297">
        <f t="shared" si="13"/>
        <v>0.38596491228070173</v>
      </c>
      <c r="AE8" s="298">
        <f t="shared" si="14"/>
        <v>57</v>
      </c>
      <c r="AF8" s="300"/>
      <c r="AG8" s="300"/>
      <c r="AH8" s="301"/>
    </row>
    <row r="9" spans="1:34" s="294" customFormat="1" ht="12.75">
      <c r="A9" s="299"/>
      <c r="B9" s="302" t="s">
        <v>272</v>
      </c>
      <c r="C9" s="196">
        <v>5</v>
      </c>
      <c r="D9" s="296">
        <f t="shared" si="0"/>
        <v>0.07246376811594203</v>
      </c>
      <c r="E9" s="196">
        <v>4</v>
      </c>
      <c r="F9" s="297">
        <f t="shared" si="1"/>
        <v>0.057971014492753624</v>
      </c>
      <c r="G9" s="196">
        <v>0</v>
      </c>
      <c r="H9" s="297">
        <f t="shared" si="2"/>
        <v>0</v>
      </c>
      <c r="I9" s="196">
        <v>15</v>
      </c>
      <c r="J9" s="297">
        <f t="shared" si="3"/>
        <v>0.21739130434782608</v>
      </c>
      <c r="K9" s="196">
        <v>0</v>
      </c>
      <c r="L9" s="297">
        <f t="shared" si="4"/>
        <v>0</v>
      </c>
      <c r="M9" s="196">
        <v>1</v>
      </c>
      <c r="N9" s="297">
        <f t="shared" si="5"/>
        <v>0.014492753623188406</v>
      </c>
      <c r="O9" s="196">
        <v>0</v>
      </c>
      <c r="P9" s="297">
        <f t="shared" si="6"/>
        <v>0</v>
      </c>
      <c r="Q9" s="196">
        <v>1</v>
      </c>
      <c r="R9" s="297">
        <f t="shared" si="7"/>
        <v>0.014492753623188406</v>
      </c>
      <c r="S9" s="196">
        <v>0</v>
      </c>
      <c r="T9" s="297">
        <f t="shared" si="8"/>
        <v>0</v>
      </c>
      <c r="U9" s="196">
        <v>0</v>
      </c>
      <c r="V9" s="297">
        <f t="shared" si="9"/>
        <v>0</v>
      </c>
      <c r="W9" s="196">
        <v>1</v>
      </c>
      <c r="X9" s="297">
        <f t="shared" si="10"/>
        <v>0.014492753623188406</v>
      </c>
      <c r="Y9" s="196">
        <v>1</v>
      </c>
      <c r="Z9" s="297">
        <f t="shared" si="11"/>
        <v>0.014492753623188406</v>
      </c>
      <c r="AA9" s="196">
        <v>1</v>
      </c>
      <c r="AB9" s="297">
        <f t="shared" si="12"/>
        <v>0.014492753623188406</v>
      </c>
      <c r="AC9" s="196">
        <v>40</v>
      </c>
      <c r="AD9" s="297">
        <f t="shared" si="13"/>
        <v>0.5797101449275363</v>
      </c>
      <c r="AE9" s="298">
        <f t="shared" si="14"/>
        <v>69</v>
      </c>
      <c r="AF9" s="287"/>
      <c r="AG9" s="287"/>
      <c r="AH9" s="301"/>
    </row>
    <row r="10" spans="1:34" s="294" customFormat="1" ht="12.75">
      <c r="A10" s="299"/>
      <c r="B10" s="295" t="s">
        <v>273</v>
      </c>
      <c r="C10" s="196">
        <v>6</v>
      </c>
      <c r="D10" s="296">
        <f t="shared" si="0"/>
        <v>0.05309734513274336</v>
      </c>
      <c r="E10" s="196">
        <v>15</v>
      </c>
      <c r="F10" s="297">
        <f>(E10/AE10)</f>
        <v>0.13274336283185842</v>
      </c>
      <c r="G10" s="196">
        <v>1</v>
      </c>
      <c r="H10" s="297">
        <f>(G10/AE10)</f>
        <v>0.008849557522123894</v>
      </c>
      <c r="I10" s="196">
        <v>46</v>
      </c>
      <c r="J10" s="297">
        <f>(I10/AE10)</f>
        <v>0.40707964601769914</v>
      </c>
      <c r="K10" s="196">
        <v>2</v>
      </c>
      <c r="L10" s="297">
        <f t="shared" si="4"/>
        <v>0.017699115044247787</v>
      </c>
      <c r="M10" s="196">
        <v>0</v>
      </c>
      <c r="N10" s="297">
        <f t="shared" si="5"/>
        <v>0</v>
      </c>
      <c r="O10" s="196">
        <v>3</v>
      </c>
      <c r="P10" s="297">
        <f t="shared" si="6"/>
        <v>0.02654867256637168</v>
      </c>
      <c r="Q10" s="196">
        <v>9</v>
      </c>
      <c r="R10" s="297">
        <f t="shared" si="7"/>
        <v>0.07964601769911504</v>
      </c>
      <c r="S10" s="196">
        <v>0</v>
      </c>
      <c r="T10" s="297">
        <f t="shared" si="8"/>
        <v>0</v>
      </c>
      <c r="U10" s="196">
        <v>0</v>
      </c>
      <c r="V10" s="297">
        <f t="shared" si="9"/>
        <v>0</v>
      </c>
      <c r="W10" s="196">
        <v>0</v>
      </c>
      <c r="X10" s="297">
        <f t="shared" si="10"/>
        <v>0</v>
      </c>
      <c r="Y10" s="196">
        <v>16</v>
      </c>
      <c r="Z10" s="297">
        <f t="shared" si="11"/>
        <v>0.1415929203539823</v>
      </c>
      <c r="AA10" s="196">
        <v>5</v>
      </c>
      <c r="AB10" s="297">
        <f t="shared" si="12"/>
        <v>0.04424778761061947</v>
      </c>
      <c r="AC10" s="196">
        <v>10</v>
      </c>
      <c r="AD10" s="297">
        <f t="shared" si="13"/>
        <v>0.08849557522123894</v>
      </c>
      <c r="AE10" s="298">
        <f t="shared" si="14"/>
        <v>113</v>
      </c>
      <c r="AF10" s="287"/>
      <c r="AG10" s="287"/>
      <c r="AH10" s="301"/>
    </row>
    <row r="11" spans="1:34" s="294" customFormat="1" ht="12.75">
      <c r="A11" s="299"/>
      <c r="B11" s="295" t="s">
        <v>274</v>
      </c>
      <c r="C11" s="196">
        <v>4</v>
      </c>
      <c r="D11" s="296">
        <f t="shared" si="0"/>
        <v>0.04081632653061224</v>
      </c>
      <c r="E11" s="196">
        <v>8</v>
      </c>
      <c r="F11" s="297">
        <f t="shared" si="1"/>
        <v>0.08163265306122448</v>
      </c>
      <c r="G11" s="196">
        <v>0</v>
      </c>
      <c r="H11" s="297">
        <f t="shared" si="2"/>
        <v>0</v>
      </c>
      <c r="I11" s="196">
        <v>44</v>
      </c>
      <c r="J11" s="297">
        <f t="shared" si="3"/>
        <v>0.4489795918367347</v>
      </c>
      <c r="K11" s="196">
        <v>0</v>
      </c>
      <c r="L11" s="297">
        <f t="shared" si="4"/>
        <v>0</v>
      </c>
      <c r="M11" s="196">
        <v>0</v>
      </c>
      <c r="N11" s="297">
        <f t="shared" si="5"/>
        <v>0</v>
      </c>
      <c r="O11" s="196">
        <v>2</v>
      </c>
      <c r="P11" s="297">
        <f t="shared" si="6"/>
        <v>0.02040816326530612</v>
      </c>
      <c r="Q11" s="196">
        <v>0</v>
      </c>
      <c r="R11" s="297">
        <f t="shared" si="7"/>
        <v>0</v>
      </c>
      <c r="S11" s="196">
        <v>0</v>
      </c>
      <c r="T11" s="297">
        <f t="shared" si="8"/>
        <v>0</v>
      </c>
      <c r="U11" s="196">
        <v>1</v>
      </c>
      <c r="V11" s="297">
        <f t="shared" si="9"/>
        <v>0.01020408163265306</v>
      </c>
      <c r="W11" s="196">
        <v>2</v>
      </c>
      <c r="X11" s="297">
        <f t="shared" si="10"/>
        <v>0.02040816326530612</v>
      </c>
      <c r="Y11" s="196">
        <v>7</v>
      </c>
      <c r="Z11" s="297">
        <f t="shared" si="11"/>
        <v>0.07142857142857142</v>
      </c>
      <c r="AA11" s="196">
        <v>0</v>
      </c>
      <c r="AB11" s="297">
        <f t="shared" si="12"/>
        <v>0</v>
      </c>
      <c r="AC11" s="196">
        <v>30</v>
      </c>
      <c r="AD11" s="297">
        <f t="shared" si="13"/>
        <v>0.30612244897959184</v>
      </c>
      <c r="AE11" s="298">
        <f t="shared" si="14"/>
        <v>98</v>
      </c>
      <c r="AF11" s="287"/>
      <c r="AG11" s="287"/>
      <c r="AH11" s="301"/>
    </row>
    <row r="12" spans="1:34" s="294" customFormat="1" ht="12.75">
      <c r="A12" s="299"/>
      <c r="B12" s="295" t="s">
        <v>275</v>
      </c>
      <c r="C12" s="303">
        <v>9</v>
      </c>
      <c r="D12" s="296">
        <f t="shared" si="0"/>
        <v>0.0200445434298441</v>
      </c>
      <c r="E12" s="303">
        <v>22</v>
      </c>
      <c r="F12" s="297">
        <f t="shared" si="1"/>
        <v>0.04899777282850779</v>
      </c>
      <c r="G12" s="197">
        <v>5</v>
      </c>
      <c r="H12" s="297">
        <f t="shared" si="2"/>
        <v>0.011135857461024499</v>
      </c>
      <c r="I12" s="303">
        <v>157</v>
      </c>
      <c r="J12" s="297">
        <f t="shared" si="3"/>
        <v>0.34966592427616927</v>
      </c>
      <c r="K12" s="303">
        <v>8</v>
      </c>
      <c r="L12" s="297">
        <f t="shared" si="4"/>
        <v>0.017817371937639197</v>
      </c>
      <c r="M12" s="303">
        <v>0</v>
      </c>
      <c r="N12" s="297">
        <f t="shared" si="5"/>
        <v>0</v>
      </c>
      <c r="O12" s="303">
        <v>2</v>
      </c>
      <c r="P12" s="297">
        <f t="shared" si="6"/>
        <v>0.004454342984409799</v>
      </c>
      <c r="Q12" s="303">
        <v>8</v>
      </c>
      <c r="R12" s="297">
        <f t="shared" si="7"/>
        <v>0.017817371937639197</v>
      </c>
      <c r="S12" s="303">
        <v>3</v>
      </c>
      <c r="T12" s="297">
        <f t="shared" si="8"/>
        <v>0.0066815144766146995</v>
      </c>
      <c r="U12" s="303">
        <v>5</v>
      </c>
      <c r="V12" s="297">
        <f t="shared" si="9"/>
        <v>0.011135857461024499</v>
      </c>
      <c r="W12" s="303">
        <v>3</v>
      </c>
      <c r="X12" s="297">
        <f t="shared" si="10"/>
        <v>0.0066815144766146995</v>
      </c>
      <c r="Y12" s="303">
        <v>35</v>
      </c>
      <c r="Z12" s="297">
        <f t="shared" si="11"/>
        <v>0.0779510022271715</v>
      </c>
      <c r="AA12" s="303">
        <v>9</v>
      </c>
      <c r="AB12" s="297">
        <f t="shared" si="12"/>
        <v>0.0200445434298441</v>
      </c>
      <c r="AC12" s="303">
        <v>183</v>
      </c>
      <c r="AD12" s="297">
        <f t="shared" si="13"/>
        <v>0.40757238307349664</v>
      </c>
      <c r="AE12" s="298">
        <f t="shared" si="14"/>
        <v>449</v>
      </c>
      <c r="AF12" s="287"/>
      <c r="AG12" s="287"/>
      <c r="AH12" s="301"/>
    </row>
    <row r="13" spans="1:34" s="294" customFormat="1" ht="13.5" thickBot="1">
      <c r="A13" s="299"/>
      <c r="B13" s="304" t="s">
        <v>169</v>
      </c>
      <c r="C13" s="303">
        <v>1</v>
      </c>
      <c r="D13" s="305">
        <f t="shared" si="0"/>
        <v>0.06666666666666667</v>
      </c>
      <c r="E13" s="303">
        <v>1</v>
      </c>
      <c r="F13" s="297">
        <f t="shared" si="1"/>
        <v>0.06666666666666667</v>
      </c>
      <c r="G13" s="197">
        <v>0</v>
      </c>
      <c r="H13" s="297">
        <f t="shared" si="2"/>
        <v>0</v>
      </c>
      <c r="I13" s="303">
        <v>7</v>
      </c>
      <c r="J13" s="297">
        <f t="shared" si="3"/>
        <v>0.4666666666666667</v>
      </c>
      <c r="K13" s="303">
        <v>1</v>
      </c>
      <c r="L13" s="297">
        <f t="shared" si="4"/>
        <v>0.06666666666666667</v>
      </c>
      <c r="M13" s="303">
        <v>0</v>
      </c>
      <c r="N13" s="297">
        <f t="shared" si="5"/>
        <v>0</v>
      </c>
      <c r="O13" s="303">
        <v>1</v>
      </c>
      <c r="P13" s="297">
        <f t="shared" si="6"/>
        <v>0.06666666666666667</v>
      </c>
      <c r="Q13" s="303">
        <v>0</v>
      </c>
      <c r="R13" s="297">
        <f t="shared" si="7"/>
        <v>0</v>
      </c>
      <c r="S13" s="303">
        <v>0</v>
      </c>
      <c r="T13" s="297">
        <f t="shared" si="8"/>
        <v>0</v>
      </c>
      <c r="U13" s="303">
        <v>0</v>
      </c>
      <c r="V13" s="297">
        <f t="shared" si="9"/>
        <v>0</v>
      </c>
      <c r="W13" s="303">
        <v>1</v>
      </c>
      <c r="X13" s="297">
        <f t="shared" si="10"/>
        <v>0.06666666666666667</v>
      </c>
      <c r="Y13" s="303">
        <v>0</v>
      </c>
      <c r="Z13" s="297">
        <f t="shared" si="11"/>
        <v>0</v>
      </c>
      <c r="AA13" s="303">
        <v>0</v>
      </c>
      <c r="AB13" s="297">
        <f t="shared" si="12"/>
        <v>0</v>
      </c>
      <c r="AC13" s="303">
        <v>3</v>
      </c>
      <c r="AD13" s="297">
        <f t="shared" si="13"/>
        <v>0.2</v>
      </c>
      <c r="AE13" s="298">
        <f t="shared" si="14"/>
        <v>15</v>
      </c>
      <c r="AF13" s="287"/>
      <c r="AG13" s="287"/>
      <c r="AH13" s="301"/>
    </row>
    <row r="14" spans="1:34" s="294" customFormat="1" ht="13.5" thickBot="1">
      <c r="A14" s="299"/>
      <c r="B14" s="306" t="s">
        <v>44</v>
      </c>
      <c r="C14" s="307">
        <f>SUM(C6:C13)</f>
        <v>31</v>
      </c>
      <c r="D14" s="308">
        <f t="shared" si="0"/>
        <v>0.03518728717366629</v>
      </c>
      <c r="E14" s="309">
        <f>SUM(E6:E13)</f>
        <v>59</v>
      </c>
      <c r="F14" s="308">
        <f t="shared" si="1"/>
        <v>0.06696935300794551</v>
      </c>
      <c r="G14" s="310">
        <f>SUM(G6:G13)</f>
        <v>6</v>
      </c>
      <c r="H14" s="308">
        <f t="shared" si="2"/>
        <v>0.00681044267877412</v>
      </c>
      <c r="I14" s="310">
        <f>SUM(I6:I13)</f>
        <v>314</v>
      </c>
      <c r="J14" s="308">
        <f t="shared" si="3"/>
        <v>0.3564131668558456</v>
      </c>
      <c r="K14" s="310">
        <f>SUM(K6:K13)</f>
        <v>12</v>
      </c>
      <c r="L14" s="308">
        <f t="shared" si="4"/>
        <v>0.01362088535754824</v>
      </c>
      <c r="M14" s="310">
        <f>SUM(M6:M13)</f>
        <v>1</v>
      </c>
      <c r="N14" s="308">
        <f t="shared" si="5"/>
        <v>0.0011350737797956867</v>
      </c>
      <c r="O14" s="310">
        <f>SUM(O6:O13)</f>
        <v>8</v>
      </c>
      <c r="P14" s="308">
        <f t="shared" si="6"/>
        <v>0.009080590238365494</v>
      </c>
      <c r="Q14" s="310">
        <f>SUM(Q6:Q13)</f>
        <v>21</v>
      </c>
      <c r="R14" s="308">
        <f t="shared" si="7"/>
        <v>0.02383654937570942</v>
      </c>
      <c r="S14" s="310">
        <f>SUM(S6:S13)</f>
        <v>3</v>
      </c>
      <c r="T14" s="308">
        <f t="shared" si="8"/>
        <v>0.00340522133938706</v>
      </c>
      <c r="U14" s="310">
        <f>SUM(U6:U13)</f>
        <v>7</v>
      </c>
      <c r="V14" s="308">
        <f t="shared" si="9"/>
        <v>0.007945516458569807</v>
      </c>
      <c r="W14" s="310">
        <f>SUM(W6:W13)</f>
        <v>7</v>
      </c>
      <c r="X14" s="308">
        <f t="shared" si="10"/>
        <v>0.007945516458569807</v>
      </c>
      <c r="Y14" s="198">
        <f>SUM(Y6:Y13)</f>
        <v>81</v>
      </c>
      <c r="Z14" s="308">
        <f t="shared" si="11"/>
        <v>0.09194097616345062</v>
      </c>
      <c r="AA14" s="198">
        <f>SUM(AA6:AA13)</f>
        <v>17</v>
      </c>
      <c r="AB14" s="308">
        <f t="shared" si="12"/>
        <v>0.019296254256526674</v>
      </c>
      <c r="AC14" s="310">
        <f>SUM(AC6:AC13)</f>
        <v>314</v>
      </c>
      <c r="AD14" s="308">
        <f t="shared" si="13"/>
        <v>0.3564131668558456</v>
      </c>
      <c r="AE14" s="311">
        <f>SUM(AE6:AE13)</f>
        <v>881</v>
      </c>
      <c r="AF14" s="287"/>
      <c r="AG14" s="287"/>
      <c r="AH14" s="301"/>
    </row>
    <row r="15" spans="1:34" s="294" customFormat="1" ht="12.75">
      <c r="A15" s="299"/>
      <c r="B15" s="312"/>
      <c r="C15" s="313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287"/>
      <c r="AG15" s="287"/>
      <c r="AH15" s="301"/>
    </row>
    <row r="16" spans="2:15" ht="12.75">
      <c r="B16" s="315" t="s">
        <v>5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</row>
    <row r="17" spans="2:15" ht="12.75">
      <c r="B17" s="300" t="s">
        <v>11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</row>
    <row r="18" spans="2:15" ht="12.75">
      <c r="B18" s="316" t="s">
        <v>127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</row>
    <row r="19" ht="12.75">
      <c r="B19" s="294" t="s">
        <v>126</v>
      </c>
    </row>
    <row r="21" ht="20.25">
      <c r="B21" s="61" t="s">
        <v>1</v>
      </c>
    </row>
  </sheetData>
  <sheetProtection/>
  <mergeCells count="17">
    <mergeCell ref="B4:B5"/>
    <mergeCell ref="C4:D4"/>
    <mergeCell ref="E4:F4"/>
    <mergeCell ref="G4:H4"/>
    <mergeCell ref="I4:J4"/>
    <mergeCell ref="K4:L4"/>
    <mergeCell ref="B2:AE2"/>
    <mergeCell ref="Y4:Z4"/>
    <mergeCell ref="AA4:AB4"/>
    <mergeCell ref="AC4:AD4"/>
    <mergeCell ref="AE4:AE5"/>
    <mergeCell ref="M4:N4"/>
    <mergeCell ref="O4:P4"/>
    <mergeCell ref="Q4:R4"/>
    <mergeCell ref="S4:T4"/>
    <mergeCell ref="U4:V4"/>
    <mergeCell ref="W4:X4"/>
  </mergeCells>
  <hyperlinks>
    <hyperlink ref="B2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2:Z23"/>
  <sheetViews>
    <sheetView zoomScalePageLayoutView="0" workbookViewId="0" topLeftCell="A1">
      <selection activeCell="X2" sqref="X2:Z2"/>
    </sheetView>
  </sheetViews>
  <sheetFormatPr defaultColWidth="9.140625" defaultRowHeight="12.75"/>
  <cols>
    <col min="1" max="1" width="9.140625" style="286" customWidth="1"/>
    <col min="2" max="2" width="33.421875" style="287" customWidth="1"/>
    <col min="3" max="3" width="10.00390625" style="287" bestFit="1" customWidth="1"/>
    <col min="4" max="4" width="6.28125" style="287" bestFit="1" customWidth="1"/>
    <col min="5" max="5" width="10.00390625" style="287" bestFit="1" customWidth="1"/>
    <col min="6" max="6" width="6.28125" style="287" bestFit="1" customWidth="1"/>
    <col min="7" max="7" width="10.00390625" style="287" bestFit="1" customWidth="1"/>
    <col min="8" max="8" width="9.57421875" style="287" bestFit="1" customWidth="1"/>
    <col min="9" max="9" width="10.00390625" style="287" bestFit="1" customWidth="1"/>
    <col min="10" max="10" width="6.28125" style="287" bestFit="1" customWidth="1"/>
    <col min="11" max="11" width="10.00390625" style="287" bestFit="1" customWidth="1"/>
    <col min="12" max="12" width="6.28125" style="287" bestFit="1" customWidth="1"/>
    <col min="13" max="13" width="10.00390625" style="287" bestFit="1" customWidth="1"/>
    <col min="14" max="14" width="6.28125" style="287" bestFit="1" customWidth="1"/>
    <col min="15" max="15" width="10.00390625" style="287" bestFit="1" customWidth="1"/>
    <col min="16" max="16" width="6.28125" style="287" bestFit="1" customWidth="1"/>
    <col min="17" max="17" width="10.00390625" style="287" bestFit="1" customWidth="1"/>
    <col min="18" max="18" width="6.28125" style="287" bestFit="1" customWidth="1"/>
    <col min="19" max="19" width="10.00390625" style="287" bestFit="1" customWidth="1"/>
    <col min="20" max="20" width="9.57421875" style="287" bestFit="1" customWidth="1"/>
    <col min="21" max="21" width="10.00390625" style="287" bestFit="1" customWidth="1"/>
    <col min="22" max="22" width="6.28125" style="287" bestFit="1" customWidth="1"/>
    <col min="23" max="23" width="14.140625" style="287" bestFit="1" customWidth="1"/>
    <col min="24" max="24" width="5.28125" style="287" bestFit="1" customWidth="1"/>
    <col min="25" max="25" width="14.140625" style="287" bestFit="1" customWidth="1"/>
    <col min="26" max="16384" width="9.140625" style="287" customWidth="1"/>
  </cols>
  <sheetData>
    <row r="2" spans="2:26" ht="18.75">
      <c r="B2" s="592" t="s">
        <v>278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759"/>
      <c r="Y2" s="759"/>
      <c r="Z2" s="290"/>
    </row>
    <row r="3" spans="1:14" s="290" customFormat="1" ht="19.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2:23" ht="15.75">
      <c r="B4" s="598" t="s">
        <v>27</v>
      </c>
      <c r="C4" s="595" t="s">
        <v>109</v>
      </c>
      <c r="D4" s="595"/>
      <c r="E4" s="595" t="s">
        <v>70</v>
      </c>
      <c r="F4" s="595"/>
      <c r="G4" s="595" t="s">
        <v>36</v>
      </c>
      <c r="H4" s="595"/>
      <c r="I4" s="595" t="s">
        <v>37</v>
      </c>
      <c r="J4" s="595"/>
      <c r="K4" s="595" t="s">
        <v>38</v>
      </c>
      <c r="L4" s="595"/>
      <c r="M4" s="595" t="s">
        <v>39</v>
      </c>
      <c r="N4" s="595"/>
      <c r="O4" s="595" t="s">
        <v>40</v>
      </c>
      <c r="P4" s="595"/>
      <c r="Q4" s="595" t="s">
        <v>41</v>
      </c>
      <c r="R4" s="595"/>
      <c r="S4" s="595" t="s">
        <v>42</v>
      </c>
      <c r="T4" s="595"/>
      <c r="U4" s="595" t="s">
        <v>71</v>
      </c>
      <c r="V4" s="595"/>
      <c r="W4" s="596" t="s">
        <v>4</v>
      </c>
    </row>
    <row r="5" spans="2:23" ht="15.75">
      <c r="B5" s="599"/>
      <c r="C5" s="317" t="s">
        <v>2</v>
      </c>
      <c r="D5" s="317" t="s">
        <v>3</v>
      </c>
      <c r="E5" s="317" t="s">
        <v>2</v>
      </c>
      <c r="F5" s="317" t="s">
        <v>3</v>
      </c>
      <c r="G5" s="317" t="s">
        <v>2</v>
      </c>
      <c r="H5" s="317" t="s">
        <v>3</v>
      </c>
      <c r="I5" s="317" t="s">
        <v>2</v>
      </c>
      <c r="J5" s="317" t="s">
        <v>3</v>
      </c>
      <c r="K5" s="317" t="s">
        <v>2</v>
      </c>
      <c r="L5" s="317" t="s">
        <v>3</v>
      </c>
      <c r="M5" s="317" t="s">
        <v>2</v>
      </c>
      <c r="N5" s="317" t="s">
        <v>3</v>
      </c>
      <c r="O5" s="317" t="s">
        <v>2</v>
      </c>
      <c r="P5" s="317" t="s">
        <v>3</v>
      </c>
      <c r="Q5" s="317" t="s">
        <v>2</v>
      </c>
      <c r="R5" s="317" t="s">
        <v>3</v>
      </c>
      <c r="S5" s="317" t="s">
        <v>2</v>
      </c>
      <c r="T5" s="317" t="s">
        <v>3</v>
      </c>
      <c r="U5" s="317" t="s">
        <v>2</v>
      </c>
      <c r="V5" s="317" t="s">
        <v>3</v>
      </c>
      <c r="W5" s="597"/>
    </row>
    <row r="6" spans="2:23" ht="12.75">
      <c r="B6" s="295" t="s">
        <v>269</v>
      </c>
      <c r="C6" s="318">
        <v>6</v>
      </c>
      <c r="D6" s="319">
        <v>0</v>
      </c>
      <c r="E6" s="318">
        <v>1</v>
      </c>
      <c r="F6" s="320">
        <v>0</v>
      </c>
      <c r="G6" s="318">
        <v>4</v>
      </c>
      <c r="H6" s="320">
        <v>0</v>
      </c>
      <c r="I6" s="318">
        <v>7</v>
      </c>
      <c r="J6" s="320">
        <v>0</v>
      </c>
      <c r="K6" s="318">
        <v>4</v>
      </c>
      <c r="L6" s="320">
        <v>0</v>
      </c>
      <c r="M6" s="318">
        <v>4</v>
      </c>
      <c r="N6" s="320">
        <v>0</v>
      </c>
      <c r="O6" s="318">
        <v>5</v>
      </c>
      <c r="P6" s="320">
        <v>0</v>
      </c>
      <c r="Q6" s="318">
        <v>2</v>
      </c>
      <c r="R6" s="320">
        <v>0</v>
      </c>
      <c r="S6" s="318">
        <v>1</v>
      </c>
      <c r="T6" s="320">
        <v>0</v>
      </c>
      <c r="U6" s="318">
        <v>0</v>
      </c>
      <c r="V6" s="320">
        <v>0</v>
      </c>
      <c r="W6" s="321">
        <f>C6+E6+G6+I6+K6+M6+O6+Q6+S6+U6</f>
        <v>34</v>
      </c>
    </row>
    <row r="7" spans="1:23" ht="12.75">
      <c r="A7" s="299"/>
      <c r="B7" s="295" t="s">
        <v>270</v>
      </c>
      <c r="C7" s="318">
        <v>0</v>
      </c>
      <c r="D7" s="319">
        <f aca="true" t="shared" si="0" ref="D7:D14">(C7/W7)</f>
        <v>0</v>
      </c>
      <c r="E7" s="318">
        <v>0</v>
      </c>
      <c r="F7" s="320">
        <f>(E7/W7)</f>
        <v>0</v>
      </c>
      <c r="G7" s="318">
        <v>2</v>
      </c>
      <c r="H7" s="320">
        <f aca="true" t="shared" si="1" ref="H7:H14">(G7/W7)</f>
        <v>0.043478260869565216</v>
      </c>
      <c r="I7" s="318">
        <v>9</v>
      </c>
      <c r="J7" s="320">
        <f aca="true" t="shared" si="2" ref="J7:J14">(I7/W7)</f>
        <v>0.1956521739130435</v>
      </c>
      <c r="K7" s="318">
        <v>4</v>
      </c>
      <c r="L7" s="320">
        <f aca="true" t="shared" si="3" ref="L7:L14">(K7/W7)</f>
        <v>0.08695652173913043</v>
      </c>
      <c r="M7" s="318">
        <v>13</v>
      </c>
      <c r="N7" s="320">
        <f aca="true" t="shared" si="4" ref="N7:N14">(M7/W7)</f>
        <v>0.2826086956521739</v>
      </c>
      <c r="O7" s="318">
        <v>12</v>
      </c>
      <c r="P7" s="320">
        <f aca="true" t="shared" si="5" ref="P7:P14">(O7/W7)</f>
        <v>0.2608695652173913</v>
      </c>
      <c r="Q7" s="318">
        <v>5</v>
      </c>
      <c r="R7" s="320">
        <f aca="true" t="shared" si="6" ref="R7:R14">(Q7/W7)</f>
        <v>0.10869565217391304</v>
      </c>
      <c r="S7" s="318">
        <v>1</v>
      </c>
      <c r="T7" s="320">
        <f aca="true" t="shared" si="7" ref="T7:T14">(S7/W7)</f>
        <v>0.021739130434782608</v>
      </c>
      <c r="U7" s="318">
        <v>0</v>
      </c>
      <c r="V7" s="320">
        <f aca="true" t="shared" si="8" ref="V7:V14">(U7/W7)</f>
        <v>0</v>
      </c>
      <c r="W7" s="321">
        <f aca="true" t="shared" si="9" ref="W7:W13">C7+E7+G7+I7+K7+M7+O7+Q7+S7+U7</f>
        <v>46</v>
      </c>
    </row>
    <row r="8" spans="1:23" ht="12.75">
      <c r="A8" s="299"/>
      <c r="B8" s="295" t="s">
        <v>271</v>
      </c>
      <c r="C8" s="318">
        <v>1</v>
      </c>
      <c r="D8" s="319">
        <f t="shared" si="0"/>
        <v>0.017543859649122806</v>
      </c>
      <c r="E8" s="318">
        <v>4</v>
      </c>
      <c r="F8" s="320">
        <f aca="true" t="shared" si="10" ref="F8:F14">(E8/W8)</f>
        <v>0.07017543859649122</v>
      </c>
      <c r="G8" s="318">
        <v>7</v>
      </c>
      <c r="H8" s="320">
        <f t="shared" si="1"/>
        <v>0.12280701754385964</v>
      </c>
      <c r="I8" s="318">
        <v>8</v>
      </c>
      <c r="J8" s="320">
        <f t="shared" si="2"/>
        <v>0.14035087719298245</v>
      </c>
      <c r="K8" s="318">
        <v>9</v>
      </c>
      <c r="L8" s="320">
        <f t="shared" si="3"/>
        <v>0.15789473684210525</v>
      </c>
      <c r="M8" s="318">
        <v>16</v>
      </c>
      <c r="N8" s="320">
        <f t="shared" si="4"/>
        <v>0.2807017543859649</v>
      </c>
      <c r="O8" s="318">
        <v>6</v>
      </c>
      <c r="P8" s="320">
        <f t="shared" si="5"/>
        <v>0.10526315789473684</v>
      </c>
      <c r="Q8" s="318">
        <v>3</v>
      </c>
      <c r="R8" s="320">
        <f t="shared" si="6"/>
        <v>0.05263157894736842</v>
      </c>
      <c r="S8" s="318">
        <v>3</v>
      </c>
      <c r="T8" s="320">
        <f t="shared" si="7"/>
        <v>0.05263157894736842</v>
      </c>
      <c r="U8" s="318">
        <v>0</v>
      </c>
      <c r="V8" s="320">
        <f t="shared" si="8"/>
        <v>0</v>
      </c>
      <c r="W8" s="321">
        <f t="shared" si="9"/>
        <v>57</v>
      </c>
    </row>
    <row r="9" spans="1:23" ht="12.75">
      <c r="A9" s="299"/>
      <c r="B9" s="302" t="s">
        <v>272</v>
      </c>
      <c r="C9" s="318">
        <v>0</v>
      </c>
      <c r="D9" s="319">
        <f t="shared" si="0"/>
        <v>0</v>
      </c>
      <c r="E9" s="318">
        <v>0</v>
      </c>
      <c r="F9" s="320">
        <f t="shared" si="10"/>
        <v>0</v>
      </c>
      <c r="G9" s="318">
        <v>0</v>
      </c>
      <c r="H9" s="320">
        <f t="shared" si="1"/>
        <v>0</v>
      </c>
      <c r="I9" s="318">
        <v>5</v>
      </c>
      <c r="J9" s="320">
        <f t="shared" si="2"/>
        <v>0.07246376811594203</v>
      </c>
      <c r="K9" s="318">
        <v>12</v>
      </c>
      <c r="L9" s="320">
        <f t="shared" si="3"/>
        <v>0.17391304347826086</v>
      </c>
      <c r="M9" s="318">
        <v>16</v>
      </c>
      <c r="N9" s="320">
        <f t="shared" si="4"/>
        <v>0.2318840579710145</v>
      </c>
      <c r="O9" s="318">
        <v>13</v>
      </c>
      <c r="P9" s="320">
        <f t="shared" si="5"/>
        <v>0.18840579710144928</v>
      </c>
      <c r="Q9" s="318">
        <v>18</v>
      </c>
      <c r="R9" s="320">
        <f t="shared" si="6"/>
        <v>0.2608695652173913</v>
      </c>
      <c r="S9" s="318">
        <v>3</v>
      </c>
      <c r="T9" s="320">
        <f t="shared" si="7"/>
        <v>0.043478260869565216</v>
      </c>
      <c r="U9" s="318">
        <v>2</v>
      </c>
      <c r="V9" s="320">
        <f t="shared" si="8"/>
        <v>0.028985507246376812</v>
      </c>
      <c r="W9" s="321">
        <f t="shared" si="9"/>
        <v>69</v>
      </c>
    </row>
    <row r="10" spans="1:23" ht="12.75">
      <c r="A10" s="299"/>
      <c r="B10" s="295" t="s">
        <v>273</v>
      </c>
      <c r="C10" s="318">
        <v>2</v>
      </c>
      <c r="D10" s="319">
        <f t="shared" si="0"/>
        <v>0.017699115044247787</v>
      </c>
      <c r="E10" s="318">
        <v>21</v>
      </c>
      <c r="F10" s="320">
        <f t="shared" si="10"/>
        <v>0.18584070796460178</v>
      </c>
      <c r="G10" s="318">
        <v>43</v>
      </c>
      <c r="H10" s="320">
        <f t="shared" si="1"/>
        <v>0.3805309734513274</v>
      </c>
      <c r="I10" s="318">
        <v>23</v>
      </c>
      <c r="J10" s="320">
        <f t="shared" si="2"/>
        <v>0.20353982300884957</v>
      </c>
      <c r="K10" s="318">
        <v>9</v>
      </c>
      <c r="L10" s="320">
        <f t="shared" si="3"/>
        <v>0.07964601769911504</v>
      </c>
      <c r="M10" s="318">
        <v>12</v>
      </c>
      <c r="N10" s="320">
        <f t="shared" si="4"/>
        <v>0.10619469026548672</v>
      </c>
      <c r="O10" s="318">
        <v>2</v>
      </c>
      <c r="P10" s="320">
        <f t="shared" si="5"/>
        <v>0.017699115044247787</v>
      </c>
      <c r="Q10" s="318">
        <v>1</v>
      </c>
      <c r="R10" s="320">
        <f t="shared" si="6"/>
        <v>0.008849557522123894</v>
      </c>
      <c r="S10" s="318">
        <v>0</v>
      </c>
      <c r="T10" s="320">
        <f t="shared" si="7"/>
        <v>0</v>
      </c>
      <c r="U10" s="318">
        <v>0</v>
      </c>
      <c r="V10" s="320">
        <f t="shared" si="8"/>
        <v>0</v>
      </c>
      <c r="W10" s="321">
        <f t="shared" si="9"/>
        <v>113</v>
      </c>
    </row>
    <row r="11" spans="1:23" ht="12.75">
      <c r="A11" s="299"/>
      <c r="B11" s="295" t="s">
        <v>274</v>
      </c>
      <c r="C11" s="318">
        <v>0</v>
      </c>
      <c r="D11" s="319">
        <f t="shared" si="0"/>
        <v>0</v>
      </c>
      <c r="E11" s="318">
        <v>0</v>
      </c>
      <c r="F11" s="320">
        <f t="shared" si="10"/>
        <v>0</v>
      </c>
      <c r="G11" s="318">
        <v>4</v>
      </c>
      <c r="H11" s="320">
        <f t="shared" si="1"/>
        <v>0.04081632653061224</v>
      </c>
      <c r="I11" s="318">
        <v>8</v>
      </c>
      <c r="J11" s="320">
        <f t="shared" si="2"/>
        <v>0.08163265306122448</v>
      </c>
      <c r="K11" s="318">
        <v>10</v>
      </c>
      <c r="L11" s="320">
        <f t="shared" si="3"/>
        <v>0.10204081632653061</v>
      </c>
      <c r="M11" s="318">
        <v>21</v>
      </c>
      <c r="N11" s="320">
        <f t="shared" si="4"/>
        <v>0.21428571428571427</v>
      </c>
      <c r="O11" s="318">
        <v>31</v>
      </c>
      <c r="P11" s="320">
        <f t="shared" si="5"/>
        <v>0.3163265306122449</v>
      </c>
      <c r="Q11" s="318">
        <v>17</v>
      </c>
      <c r="R11" s="320">
        <f t="shared" si="6"/>
        <v>0.17346938775510204</v>
      </c>
      <c r="S11" s="318">
        <v>6</v>
      </c>
      <c r="T11" s="320">
        <f t="shared" si="7"/>
        <v>0.061224489795918366</v>
      </c>
      <c r="U11" s="318">
        <v>1</v>
      </c>
      <c r="V11" s="320">
        <f t="shared" si="8"/>
        <v>0.01020408163265306</v>
      </c>
      <c r="W11" s="321">
        <f t="shared" si="9"/>
        <v>98</v>
      </c>
    </row>
    <row r="12" spans="1:23" ht="12.75">
      <c r="A12" s="299"/>
      <c r="B12" s="295" t="s">
        <v>275</v>
      </c>
      <c r="C12" s="322">
        <v>0</v>
      </c>
      <c r="D12" s="319">
        <f t="shared" si="0"/>
        <v>0</v>
      </c>
      <c r="E12" s="322">
        <v>7</v>
      </c>
      <c r="F12" s="320">
        <f t="shared" si="10"/>
        <v>0.015590200445434299</v>
      </c>
      <c r="G12" s="322">
        <v>34</v>
      </c>
      <c r="H12" s="320">
        <f t="shared" si="1"/>
        <v>0.0757238307349666</v>
      </c>
      <c r="I12" s="322">
        <v>52</v>
      </c>
      <c r="J12" s="320">
        <f t="shared" si="2"/>
        <v>0.11581291759465479</v>
      </c>
      <c r="K12" s="322">
        <v>73</v>
      </c>
      <c r="L12" s="320">
        <f t="shared" si="3"/>
        <v>0.16258351893095768</v>
      </c>
      <c r="M12" s="322">
        <v>83</v>
      </c>
      <c r="N12" s="320">
        <f t="shared" si="4"/>
        <v>0.18485523385300667</v>
      </c>
      <c r="O12" s="322">
        <v>96</v>
      </c>
      <c r="P12" s="320">
        <f t="shared" si="5"/>
        <v>0.21380846325167038</v>
      </c>
      <c r="Q12" s="322">
        <v>73</v>
      </c>
      <c r="R12" s="320">
        <f t="shared" si="6"/>
        <v>0.16258351893095768</v>
      </c>
      <c r="S12" s="322">
        <v>23</v>
      </c>
      <c r="T12" s="320">
        <f t="shared" si="7"/>
        <v>0.051224944320712694</v>
      </c>
      <c r="U12" s="322">
        <v>8</v>
      </c>
      <c r="V12" s="320">
        <f t="shared" si="8"/>
        <v>0.017817371937639197</v>
      </c>
      <c r="W12" s="321">
        <f t="shared" si="9"/>
        <v>449</v>
      </c>
    </row>
    <row r="13" spans="1:23" ht="13.5" thickBot="1">
      <c r="A13" s="299"/>
      <c r="B13" s="304" t="s">
        <v>169</v>
      </c>
      <c r="C13" s="322">
        <v>0</v>
      </c>
      <c r="D13" s="323">
        <f t="shared" si="0"/>
        <v>0</v>
      </c>
      <c r="E13" s="322">
        <v>0</v>
      </c>
      <c r="F13" s="324">
        <f t="shared" si="10"/>
        <v>0</v>
      </c>
      <c r="G13" s="322">
        <v>0</v>
      </c>
      <c r="H13" s="324">
        <f t="shared" si="1"/>
        <v>0</v>
      </c>
      <c r="I13" s="322">
        <v>3</v>
      </c>
      <c r="J13" s="324">
        <f t="shared" si="2"/>
        <v>0.2</v>
      </c>
      <c r="K13" s="322">
        <v>3</v>
      </c>
      <c r="L13" s="324">
        <f t="shared" si="3"/>
        <v>0.2</v>
      </c>
      <c r="M13" s="322">
        <v>5</v>
      </c>
      <c r="N13" s="324">
        <f t="shared" si="4"/>
        <v>0.3333333333333333</v>
      </c>
      <c r="O13" s="322">
        <v>2</v>
      </c>
      <c r="P13" s="324">
        <f t="shared" si="5"/>
        <v>0.13333333333333333</v>
      </c>
      <c r="Q13" s="322">
        <v>1</v>
      </c>
      <c r="R13" s="324">
        <f t="shared" si="6"/>
        <v>0.06666666666666667</v>
      </c>
      <c r="S13" s="322">
        <v>1</v>
      </c>
      <c r="T13" s="324">
        <f t="shared" si="7"/>
        <v>0.06666666666666667</v>
      </c>
      <c r="U13" s="322">
        <v>0</v>
      </c>
      <c r="V13" s="324">
        <f t="shared" si="8"/>
        <v>0</v>
      </c>
      <c r="W13" s="321">
        <f t="shared" si="9"/>
        <v>15</v>
      </c>
    </row>
    <row r="14" spans="1:23" ht="13.5" thickBot="1">
      <c r="A14" s="299"/>
      <c r="B14" s="325" t="s">
        <v>44</v>
      </c>
      <c r="C14" s="326">
        <f>SUM(C6:C13)</f>
        <v>9</v>
      </c>
      <c r="D14" s="327">
        <f t="shared" si="0"/>
        <v>0.01021566401816118</v>
      </c>
      <c r="E14" s="328">
        <f>SUM(E6:E13)</f>
        <v>33</v>
      </c>
      <c r="F14" s="329">
        <f t="shared" si="10"/>
        <v>0.03745743473325766</v>
      </c>
      <c r="G14" s="328">
        <f>SUM(G6:G13)</f>
        <v>94</v>
      </c>
      <c r="H14" s="329">
        <f t="shared" si="1"/>
        <v>0.10669693530079455</v>
      </c>
      <c r="I14" s="328">
        <f>SUM(I6:I13)</f>
        <v>115</v>
      </c>
      <c r="J14" s="329">
        <f t="shared" si="2"/>
        <v>0.13053348467650397</v>
      </c>
      <c r="K14" s="328">
        <f>SUM(K6:K13)</f>
        <v>124</v>
      </c>
      <c r="L14" s="329">
        <f t="shared" si="3"/>
        <v>0.14074914869466515</v>
      </c>
      <c r="M14" s="328">
        <f>SUM(M6:M13)</f>
        <v>170</v>
      </c>
      <c r="N14" s="329">
        <f t="shared" si="4"/>
        <v>0.19296254256526674</v>
      </c>
      <c r="O14" s="328">
        <f>SUM(O6:O13)</f>
        <v>167</v>
      </c>
      <c r="P14" s="329">
        <f t="shared" si="5"/>
        <v>0.18955732122587968</v>
      </c>
      <c r="Q14" s="328">
        <f>SUM(Q6:Q13)</f>
        <v>120</v>
      </c>
      <c r="R14" s="329">
        <f t="shared" si="6"/>
        <v>0.1362088535754824</v>
      </c>
      <c r="S14" s="328">
        <f>SUM(S6:S13)</f>
        <v>38</v>
      </c>
      <c r="T14" s="329">
        <f t="shared" si="7"/>
        <v>0.043132803632236094</v>
      </c>
      <c r="U14" s="328">
        <f>SUM(U6:U13)</f>
        <v>11</v>
      </c>
      <c r="V14" s="329">
        <f t="shared" si="8"/>
        <v>0.012485811577752554</v>
      </c>
      <c r="W14" s="330">
        <f>SUM(W6:W13)</f>
        <v>881</v>
      </c>
    </row>
    <row r="15" spans="1:23" ht="12.75">
      <c r="A15" s="299"/>
      <c r="B15" s="312"/>
      <c r="C15" s="312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</row>
    <row r="16" spans="1:25" ht="12.75">
      <c r="A16" s="299"/>
      <c r="B16" s="315" t="s">
        <v>5</v>
      </c>
      <c r="C16" s="300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300"/>
      <c r="Y16" s="300"/>
    </row>
    <row r="17" spans="1:25" ht="12.75">
      <c r="A17" s="331"/>
      <c r="B17" s="300" t="s">
        <v>11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</row>
    <row r="18" spans="2:25" ht="12.75">
      <c r="B18" s="316" t="s">
        <v>127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</row>
    <row r="19" spans="2:25" ht="12.75">
      <c r="B19" s="294" t="s">
        <v>126</v>
      </c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</row>
    <row r="20" s="300" customFormat="1" ht="12.75">
      <c r="B20" s="316"/>
    </row>
    <row r="21" spans="2:25" s="300" customFormat="1" ht="20.25">
      <c r="B21" s="10" t="s">
        <v>1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</row>
    <row r="22" spans="2:25" s="300" customFormat="1" ht="12.75"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</row>
    <row r="23" ht="12.75">
      <c r="A23" s="287"/>
    </row>
  </sheetData>
  <sheetProtection/>
  <mergeCells count="13">
    <mergeCell ref="O4:P4"/>
    <mergeCell ref="Q4:R4"/>
    <mergeCell ref="S4:T4"/>
    <mergeCell ref="B2:W2"/>
    <mergeCell ref="U4:V4"/>
    <mergeCell ref="W4:W5"/>
    <mergeCell ref="B4:B5"/>
    <mergeCell ref="C4:D4"/>
    <mergeCell ref="E4:F4"/>
    <mergeCell ref="G4:H4"/>
    <mergeCell ref="I4:J4"/>
    <mergeCell ref="K4:L4"/>
    <mergeCell ref="M4:N4"/>
  </mergeCells>
  <hyperlinks>
    <hyperlink ref="B21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G36"/>
  <sheetViews>
    <sheetView showGridLines="0" zoomScalePageLayoutView="0" workbookViewId="0" topLeftCell="A7">
      <selection activeCell="H20" sqref="H20"/>
    </sheetView>
  </sheetViews>
  <sheetFormatPr defaultColWidth="9.140625" defaultRowHeight="12.75"/>
  <cols>
    <col min="1" max="23" width="17.28125" style="0" customWidth="1"/>
  </cols>
  <sheetData>
    <row r="2" spans="2:7" ht="18">
      <c r="B2" s="538" t="s">
        <v>198</v>
      </c>
      <c r="C2" s="538"/>
      <c r="D2" s="538"/>
      <c r="E2" s="538"/>
      <c r="F2" s="538"/>
      <c r="G2" s="538"/>
    </row>
    <row r="4" spans="2:7" ht="15">
      <c r="B4" s="539" t="s">
        <v>115</v>
      </c>
      <c r="C4" s="541" t="s">
        <v>122</v>
      </c>
      <c r="D4" s="542"/>
      <c r="E4" s="543" t="s">
        <v>123</v>
      </c>
      <c r="F4" s="544"/>
      <c r="G4" s="539" t="s">
        <v>4</v>
      </c>
    </row>
    <row r="5" spans="2:7" ht="15">
      <c r="B5" s="540"/>
      <c r="C5" s="100" t="s">
        <v>102</v>
      </c>
      <c r="D5" s="101" t="s">
        <v>3</v>
      </c>
      <c r="E5" s="102" t="s">
        <v>102</v>
      </c>
      <c r="F5" s="101" t="s">
        <v>3</v>
      </c>
      <c r="G5" s="545"/>
    </row>
    <row r="6" spans="2:7" ht="12.75">
      <c r="B6" s="95" t="s">
        <v>241</v>
      </c>
      <c r="C6" s="75">
        <v>6</v>
      </c>
      <c r="D6" s="216">
        <f>C6/G6</f>
        <v>0.25</v>
      </c>
      <c r="E6" s="75">
        <v>18</v>
      </c>
      <c r="F6" s="190">
        <f>E6/G6</f>
        <v>0.75</v>
      </c>
      <c r="G6" s="84">
        <f>C6+E6</f>
        <v>24</v>
      </c>
    </row>
    <row r="7" spans="2:7" ht="12.75">
      <c r="B7" s="95" t="s">
        <v>242</v>
      </c>
      <c r="C7" s="75">
        <v>923</v>
      </c>
      <c r="D7" s="216">
        <f aca="true" t="shared" si="0" ref="D7:D28">C7/G7</f>
        <v>0.7205308352849337</v>
      </c>
      <c r="E7" s="75">
        <v>358</v>
      </c>
      <c r="F7" s="190">
        <f aca="true" t="shared" si="1" ref="F7:F28">E7/G7</f>
        <v>0.27946916471506633</v>
      </c>
      <c r="G7" s="84">
        <f aca="true" t="shared" si="2" ref="G7:G28">C7+E7</f>
        <v>1281</v>
      </c>
    </row>
    <row r="8" spans="2:7" ht="12.75">
      <c r="B8" s="95" t="s">
        <v>243</v>
      </c>
      <c r="C8" s="75">
        <v>119</v>
      </c>
      <c r="D8" s="216">
        <f t="shared" si="0"/>
        <v>0.6102564102564103</v>
      </c>
      <c r="E8" s="75">
        <v>76</v>
      </c>
      <c r="F8" s="190">
        <f t="shared" si="1"/>
        <v>0.38974358974358975</v>
      </c>
      <c r="G8" s="84">
        <f t="shared" si="2"/>
        <v>195</v>
      </c>
    </row>
    <row r="9" spans="2:7" ht="12.75">
      <c r="B9" s="95" t="s">
        <v>244</v>
      </c>
      <c r="C9" s="75">
        <v>404</v>
      </c>
      <c r="D9" s="216">
        <f t="shared" si="0"/>
        <v>0.725314183123878</v>
      </c>
      <c r="E9" s="75">
        <v>153</v>
      </c>
      <c r="F9" s="190">
        <f t="shared" si="1"/>
        <v>0.2746858168761221</v>
      </c>
      <c r="G9" s="84">
        <f t="shared" si="2"/>
        <v>557</v>
      </c>
    </row>
    <row r="10" spans="2:7" ht="12.75">
      <c r="B10" s="95" t="s">
        <v>245</v>
      </c>
      <c r="C10" s="75">
        <v>140</v>
      </c>
      <c r="D10" s="216">
        <f t="shared" si="0"/>
        <v>0.639269406392694</v>
      </c>
      <c r="E10" s="75">
        <v>79</v>
      </c>
      <c r="F10" s="190">
        <f t="shared" si="1"/>
        <v>0.3607305936073059</v>
      </c>
      <c r="G10" s="84">
        <f t="shared" si="2"/>
        <v>219</v>
      </c>
    </row>
    <row r="11" spans="2:7" ht="12.75">
      <c r="B11" s="95" t="s">
        <v>246</v>
      </c>
      <c r="C11" s="75">
        <v>96</v>
      </c>
      <c r="D11" s="216">
        <f t="shared" si="0"/>
        <v>0.6233766233766234</v>
      </c>
      <c r="E11" s="75">
        <v>58</v>
      </c>
      <c r="F11" s="190">
        <f t="shared" si="1"/>
        <v>0.37662337662337664</v>
      </c>
      <c r="G11" s="84">
        <f t="shared" si="2"/>
        <v>154</v>
      </c>
    </row>
    <row r="12" spans="2:7" ht="12.75">
      <c r="B12" s="95" t="s">
        <v>247</v>
      </c>
      <c r="C12" s="75">
        <v>100</v>
      </c>
      <c r="D12" s="216">
        <f t="shared" si="0"/>
        <v>0.4132231404958678</v>
      </c>
      <c r="E12" s="75">
        <v>142</v>
      </c>
      <c r="F12" s="190">
        <f t="shared" si="1"/>
        <v>0.5867768595041323</v>
      </c>
      <c r="G12" s="84">
        <f t="shared" si="2"/>
        <v>242</v>
      </c>
    </row>
    <row r="13" spans="2:7" ht="12.75">
      <c r="B13" s="95" t="s">
        <v>248</v>
      </c>
      <c r="C13" s="75">
        <v>30</v>
      </c>
      <c r="D13" s="216">
        <f t="shared" si="0"/>
        <v>0.5555555555555556</v>
      </c>
      <c r="E13" s="75">
        <v>24</v>
      </c>
      <c r="F13" s="190">
        <f t="shared" si="1"/>
        <v>0.4444444444444444</v>
      </c>
      <c r="G13" s="84">
        <f t="shared" si="2"/>
        <v>54</v>
      </c>
    </row>
    <row r="14" spans="2:7" ht="12.75">
      <c r="B14" s="95" t="s">
        <v>113</v>
      </c>
      <c r="C14" s="75">
        <v>89</v>
      </c>
      <c r="D14" s="216">
        <f t="shared" si="0"/>
        <v>0.664179104477612</v>
      </c>
      <c r="E14" s="75">
        <v>45</v>
      </c>
      <c r="F14" s="190">
        <f t="shared" si="1"/>
        <v>0.3358208955223881</v>
      </c>
      <c r="G14" s="84">
        <f t="shared" si="2"/>
        <v>134</v>
      </c>
    </row>
    <row r="15" spans="2:7" ht="12.75">
      <c r="B15" s="95" t="s">
        <v>249</v>
      </c>
      <c r="C15" s="75">
        <v>57</v>
      </c>
      <c r="D15" s="216">
        <f t="shared" si="0"/>
        <v>0.5876288659793815</v>
      </c>
      <c r="E15" s="75">
        <v>40</v>
      </c>
      <c r="F15" s="190">
        <f t="shared" si="1"/>
        <v>0.41237113402061853</v>
      </c>
      <c r="G15" s="84">
        <f t="shared" si="2"/>
        <v>97</v>
      </c>
    </row>
    <row r="16" spans="2:7" ht="12.75">
      <c r="B16" s="95" t="s">
        <v>250</v>
      </c>
      <c r="C16" s="75">
        <v>38</v>
      </c>
      <c r="D16" s="216">
        <f t="shared" si="0"/>
        <v>0.5757575757575758</v>
      </c>
      <c r="E16" s="75">
        <v>28</v>
      </c>
      <c r="F16" s="190">
        <f t="shared" si="1"/>
        <v>0.42424242424242425</v>
      </c>
      <c r="G16" s="84">
        <f t="shared" si="2"/>
        <v>66</v>
      </c>
    </row>
    <row r="17" spans="2:7" ht="12.75">
      <c r="B17" s="95" t="s">
        <v>251</v>
      </c>
      <c r="C17" s="75">
        <v>94</v>
      </c>
      <c r="D17" s="216">
        <f t="shared" si="0"/>
        <v>0.5</v>
      </c>
      <c r="E17" s="75">
        <v>94</v>
      </c>
      <c r="F17" s="190">
        <f t="shared" si="1"/>
        <v>0.5</v>
      </c>
      <c r="G17" s="84">
        <f t="shared" si="2"/>
        <v>188</v>
      </c>
    </row>
    <row r="18" spans="2:7" ht="12.75">
      <c r="B18" s="95" t="s">
        <v>252</v>
      </c>
      <c r="C18" s="75">
        <v>37</v>
      </c>
      <c r="D18" s="216">
        <f t="shared" si="0"/>
        <v>0.4868421052631579</v>
      </c>
      <c r="E18" s="75">
        <v>39</v>
      </c>
      <c r="F18" s="190">
        <f t="shared" si="1"/>
        <v>0.5131578947368421</v>
      </c>
      <c r="G18" s="84">
        <f t="shared" si="2"/>
        <v>76</v>
      </c>
    </row>
    <row r="19" spans="2:7" ht="12.75">
      <c r="B19" s="95" t="s">
        <v>253</v>
      </c>
      <c r="C19" s="75">
        <v>25</v>
      </c>
      <c r="D19" s="216">
        <f t="shared" si="0"/>
        <v>0.6578947368421053</v>
      </c>
      <c r="E19" s="75">
        <v>13</v>
      </c>
      <c r="F19" s="190">
        <f t="shared" si="1"/>
        <v>0.34210526315789475</v>
      </c>
      <c r="G19" s="84">
        <f t="shared" si="2"/>
        <v>38</v>
      </c>
    </row>
    <row r="20" spans="2:7" ht="12.75">
      <c r="B20" s="95" t="s">
        <v>254</v>
      </c>
      <c r="C20" s="75">
        <v>190</v>
      </c>
      <c r="D20" s="216">
        <f t="shared" si="0"/>
        <v>0.76</v>
      </c>
      <c r="E20" s="75">
        <v>60</v>
      </c>
      <c r="F20" s="190">
        <f t="shared" si="1"/>
        <v>0.24</v>
      </c>
      <c r="G20" s="84">
        <f t="shared" si="2"/>
        <v>250</v>
      </c>
    </row>
    <row r="21" spans="2:7" ht="12.75">
      <c r="B21" s="95" t="s">
        <v>255</v>
      </c>
      <c r="C21" s="75">
        <v>72</v>
      </c>
      <c r="D21" s="216">
        <f t="shared" si="0"/>
        <v>0.782608695652174</v>
      </c>
      <c r="E21" s="75">
        <v>20</v>
      </c>
      <c r="F21" s="190">
        <f t="shared" si="1"/>
        <v>0.21739130434782608</v>
      </c>
      <c r="G21" s="84">
        <f t="shared" si="2"/>
        <v>92</v>
      </c>
    </row>
    <row r="22" spans="2:7" ht="12.75">
      <c r="B22" s="95" t="s">
        <v>256</v>
      </c>
      <c r="C22" s="75">
        <v>2</v>
      </c>
      <c r="D22" s="216">
        <f t="shared" si="0"/>
        <v>0.1111111111111111</v>
      </c>
      <c r="E22" s="75">
        <v>16</v>
      </c>
      <c r="F22" s="190">
        <f t="shared" si="1"/>
        <v>0.8888888888888888</v>
      </c>
      <c r="G22" s="84">
        <f t="shared" si="2"/>
        <v>18</v>
      </c>
    </row>
    <row r="23" spans="2:7" ht="12.75">
      <c r="B23" s="95" t="s">
        <v>257</v>
      </c>
      <c r="C23" s="75">
        <v>444</v>
      </c>
      <c r="D23" s="216">
        <f t="shared" si="0"/>
        <v>0.7138263665594855</v>
      </c>
      <c r="E23" s="75">
        <v>178</v>
      </c>
      <c r="F23" s="190">
        <f t="shared" si="1"/>
        <v>0.2861736334405145</v>
      </c>
      <c r="G23" s="84">
        <f t="shared" si="2"/>
        <v>622</v>
      </c>
    </row>
    <row r="24" spans="2:7" ht="12.75">
      <c r="B24" s="95" t="s">
        <v>258</v>
      </c>
      <c r="C24" s="75">
        <v>6</v>
      </c>
      <c r="D24" s="216">
        <f t="shared" si="0"/>
        <v>0.18181818181818182</v>
      </c>
      <c r="E24" s="75">
        <v>27</v>
      </c>
      <c r="F24" s="190">
        <f t="shared" si="1"/>
        <v>0.8181818181818182</v>
      </c>
      <c r="G24" s="84">
        <f t="shared" si="2"/>
        <v>33</v>
      </c>
    </row>
    <row r="25" spans="2:7" ht="12.75">
      <c r="B25" s="95" t="s">
        <v>259</v>
      </c>
      <c r="C25" s="75">
        <v>966</v>
      </c>
      <c r="D25" s="216">
        <f t="shared" si="0"/>
        <v>0.6397350993377483</v>
      </c>
      <c r="E25" s="75">
        <v>544</v>
      </c>
      <c r="F25" s="190">
        <f t="shared" si="1"/>
        <v>0.36026490066225164</v>
      </c>
      <c r="G25" s="84">
        <f t="shared" si="2"/>
        <v>1510</v>
      </c>
    </row>
    <row r="26" spans="2:7" ht="12.75">
      <c r="B26" s="95" t="s">
        <v>260</v>
      </c>
      <c r="C26" s="75">
        <v>5</v>
      </c>
      <c r="D26" s="216">
        <f t="shared" si="0"/>
        <v>0.3333333333333333</v>
      </c>
      <c r="E26" s="75">
        <v>10</v>
      </c>
      <c r="F26" s="190">
        <f t="shared" si="1"/>
        <v>0.6666666666666666</v>
      </c>
      <c r="G26" s="84">
        <f t="shared" si="2"/>
        <v>15</v>
      </c>
    </row>
    <row r="27" spans="2:7" ht="13.5" thickBot="1">
      <c r="B27" s="107" t="s">
        <v>261</v>
      </c>
      <c r="C27" s="76">
        <v>115</v>
      </c>
      <c r="D27" s="248">
        <f t="shared" si="0"/>
        <v>0.5637254901960784</v>
      </c>
      <c r="E27" s="76">
        <v>89</v>
      </c>
      <c r="F27" s="249">
        <f t="shared" si="1"/>
        <v>0.4362745098039216</v>
      </c>
      <c r="G27" s="246">
        <f t="shared" si="2"/>
        <v>204</v>
      </c>
    </row>
    <row r="28" spans="2:7" ht="13.5" thickBot="1">
      <c r="B28" s="85" t="s">
        <v>165</v>
      </c>
      <c r="C28" s="83">
        <v>3958</v>
      </c>
      <c r="D28" s="244">
        <f t="shared" si="0"/>
        <v>0.6521667490525622</v>
      </c>
      <c r="E28" s="83">
        <v>2111</v>
      </c>
      <c r="F28" s="244">
        <f t="shared" si="1"/>
        <v>0.3478332509474378</v>
      </c>
      <c r="G28" s="247">
        <f t="shared" si="2"/>
        <v>6069</v>
      </c>
    </row>
    <row r="30" ht="12.75">
      <c r="B30" s="4" t="s">
        <v>5</v>
      </c>
    </row>
    <row r="31" ht="12.75">
      <c r="B31" t="s">
        <v>43</v>
      </c>
    </row>
    <row r="32" ht="12.75">
      <c r="B32" t="s">
        <v>74</v>
      </c>
    </row>
    <row r="33" ht="12.75">
      <c r="B33" s="7" t="s">
        <v>125</v>
      </c>
    </row>
    <row r="34" ht="12.75">
      <c r="B34" t="s">
        <v>185</v>
      </c>
    </row>
    <row r="36" ht="20.25">
      <c r="B36" s="5" t="s">
        <v>1</v>
      </c>
    </row>
  </sheetData>
  <sheetProtection/>
  <mergeCells count="5">
    <mergeCell ref="B2:G2"/>
    <mergeCell ref="B4:B5"/>
    <mergeCell ref="C4:D4"/>
    <mergeCell ref="E4:F4"/>
    <mergeCell ref="G4:G5"/>
  </mergeCells>
  <hyperlinks>
    <hyperlink ref="B36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4B59C1"/>
  </sheetPr>
  <dimension ref="B2:M11"/>
  <sheetViews>
    <sheetView showGridLines="0" zoomScalePageLayoutView="0" workbookViewId="0" topLeftCell="A1">
      <selection activeCell="B2" sqref="B2:G2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  <col min="8" max="8" width="10.7109375" style="0" customWidth="1"/>
    <col min="9" max="9" width="20.28125" style="0" customWidth="1"/>
  </cols>
  <sheetData>
    <row r="2" spans="2:13" ht="18" customHeight="1">
      <c r="B2" s="538" t="s">
        <v>229</v>
      </c>
      <c r="C2" s="538"/>
      <c r="D2" s="538"/>
      <c r="E2" s="538"/>
      <c r="F2" s="538"/>
      <c r="G2" s="538"/>
      <c r="H2" s="9"/>
      <c r="K2" s="9"/>
      <c r="L2" s="9"/>
      <c r="M2" s="9"/>
    </row>
    <row r="4" spans="2:7" ht="15" customHeight="1">
      <c r="B4" s="600" t="s">
        <v>44</v>
      </c>
      <c r="C4" s="601" t="s">
        <v>30</v>
      </c>
      <c r="D4" s="602"/>
      <c r="E4" s="602" t="s">
        <v>31</v>
      </c>
      <c r="F4" s="602"/>
      <c r="G4" s="602" t="s">
        <v>4</v>
      </c>
    </row>
    <row r="5" spans="2:7" ht="15" customHeight="1">
      <c r="B5" s="600"/>
      <c r="C5" s="172" t="s">
        <v>102</v>
      </c>
      <c r="D5" s="171" t="s">
        <v>3</v>
      </c>
      <c r="E5" s="171" t="s">
        <v>102</v>
      </c>
      <c r="F5" s="171" t="s">
        <v>3</v>
      </c>
      <c r="G5" s="602"/>
    </row>
    <row r="6" spans="2:7" ht="12.75" customHeight="1">
      <c r="B6" s="600"/>
      <c r="C6" s="113">
        <v>16</v>
      </c>
      <c r="D6" s="231">
        <f>C6/G6</f>
        <v>0.38095238095238093</v>
      </c>
      <c r="E6" s="113">
        <v>26</v>
      </c>
      <c r="F6" s="231">
        <f>E6/G6</f>
        <v>0.6190476190476191</v>
      </c>
      <c r="G6" s="113">
        <v>42</v>
      </c>
    </row>
    <row r="8" ht="12.75">
      <c r="B8" s="6" t="s">
        <v>5</v>
      </c>
    </row>
    <row r="9" ht="12.75">
      <c r="B9" s="7" t="s">
        <v>224</v>
      </c>
    </row>
    <row r="11" ht="20.25">
      <c r="B11" s="10" t="s">
        <v>1</v>
      </c>
    </row>
  </sheetData>
  <sheetProtection/>
  <mergeCells count="5">
    <mergeCell ref="B4:B6"/>
    <mergeCell ref="C4:D4"/>
    <mergeCell ref="E4:F4"/>
    <mergeCell ref="G4:G5"/>
    <mergeCell ref="B2:G2"/>
  </mergeCells>
  <hyperlinks>
    <hyperlink ref="B11" location="Contents!A1" display="Contents"/>
  </hyperlinks>
  <printOptions/>
  <pageMargins left="0.75" right="0.75" top="0.23" bottom="0.22" header="0.17" footer="0.2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4B59C1"/>
  </sheetPr>
  <dimension ref="B2:Q11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4.140625" style="0" bestFit="1" customWidth="1"/>
    <col min="11" max="11" width="16.00390625" style="0" customWidth="1"/>
    <col min="12" max="12" width="10.7109375" style="0" customWidth="1"/>
    <col min="13" max="13" width="13.7109375" style="0" customWidth="1"/>
  </cols>
  <sheetData>
    <row r="1" ht="12.75" customHeight="1"/>
    <row r="2" spans="2:17" ht="18" customHeight="1">
      <c r="B2" s="538" t="s">
        <v>228</v>
      </c>
      <c r="C2" s="538"/>
      <c r="D2" s="538"/>
      <c r="E2" s="538"/>
      <c r="F2" s="538"/>
      <c r="G2" s="538"/>
      <c r="H2" s="538"/>
      <c r="I2" s="538"/>
      <c r="L2" s="9"/>
      <c r="M2" s="9"/>
      <c r="N2" s="9"/>
      <c r="O2" s="9"/>
      <c r="P2" s="9"/>
      <c r="Q2" s="9"/>
    </row>
    <row r="4" spans="2:9" ht="15" customHeight="1">
      <c r="B4" s="600" t="s">
        <v>44</v>
      </c>
      <c r="C4" s="603" t="s">
        <v>6</v>
      </c>
      <c r="D4" s="603"/>
      <c r="E4" s="603" t="s">
        <v>7</v>
      </c>
      <c r="F4" s="603"/>
      <c r="G4" s="603" t="s">
        <v>10</v>
      </c>
      <c r="H4" s="603"/>
      <c r="I4" s="602" t="s">
        <v>4</v>
      </c>
    </row>
    <row r="5" spans="2:9" ht="15" customHeight="1">
      <c r="B5" s="600"/>
      <c r="C5" s="173" t="s">
        <v>102</v>
      </c>
      <c r="D5" s="173" t="s">
        <v>3</v>
      </c>
      <c r="E5" s="173" t="s">
        <v>102</v>
      </c>
      <c r="F5" s="173" t="s">
        <v>3</v>
      </c>
      <c r="G5" s="173" t="s">
        <v>102</v>
      </c>
      <c r="H5" s="173" t="s">
        <v>3</v>
      </c>
      <c r="I5" s="602"/>
    </row>
    <row r="6" spans="2:9" ht="12.75" customHeight="1">
      <c r="B6" s="600"/>
      <c r="C6" s="113">
        <v>12</v>
      </c>
      <c r="D6" s="232">
        <f>C6/I6</f>
        <v>0.2857142857142857</v>
      </c>
      <c r="E6" s="113">
        <v>23</v>
      </c>
      <c r="F6" s="232">
        <f>E6/I6</f>
        <v>0.5476190476190477</v>
      </c>
      <c r="G6" s="113">
        <v>7</v>
      </c>
      <c r="H6" s="232">
        <f>G6/I6</f>
        <v>0.16666666666666666</v>
      </c>
      <c r="I6" s="113">
        <v>42</v>
      </c>
    </row>
    <row r="8" ht="12.75">
      <c r="B8" s="6" t="s">
        <v>5</v>
      </c>
    </row>
    <row r="9" ht="12.75">
      <c r="B9" s="7" t="s">
        <v>224</v>
      </c>
    </row>
    <row r="11" ht="20.25">
      <c r="B11" s="10" t="s">
        <v>1</v>
      </c>
    </row>
  </sheetData>
  <sheetProtection/>
  <mergeCells count="6">
    <mergeCell ref="B2:I2"/>
    <mergeCell ref="B4:B6"/>
    <mergeCell ref="C4:D4"/>
    <mergeCell ref="E4:F4"/>
    <mergeCell ref="G4:H4"/>
    <mergeCell ref="I4:I5"/>
  </mergeCells>
  <hyperlinks>
    <hyperlink ref="B11" location="Contents!A1" display="Contents"/>
  </hyperlinks>
  <printOptions/>
  <pageMargins left="0.17" right="0.21" top="0.17" bottom="0.5" header="0.18" footer="0.5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4B59C1"/>
  </sheetPr>
  <dimension ref="B2:N11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7.7109375" style="0" customWidth="1"/>
  </cols>
  <sheetData>
    <row r="2" spans="2:14" ht="18" customHeight="1">
      <c r="B2" s="538" t="s">
        <v>227</v>
      </c>
      <c r="C2" s="538"/>
      <c r="D2" s="538"/>
      <c r="E2" s="538"/>
      <c r="F2" s="538"/>
      <c r="G2" s="538"/>
      <c r="H2" s="538"/>
      <c r="I2" s="538"/>
      <c r="K2" s="9"/>
      <c r="L2" s="9"/>
      <c r="M2" s="9"/>
      <c r="N2" s="9"/>
    </row>
    <row r="3" ht="12.75">
      <c r="C3" s="13"/>
    </row>
    <row r="4" spans="2:9" ht="15" customHeight="1">
      <c r="B4" s="604" t="s">
        <v>44</v>
      </c>
      <c r="C4" s="605" t="s">
        <v>8</v>
      </c>
      <c r="D4" s="606"/>
      <c r="E4" s="605" t="s">
        <v>163</v>
      </c>
      <c r="F4" s="606"/>
      <c r="G4" s="605" t="s">
        <v>28</v>
      </c>
      <c r="H4" s="606"/>
      <c r="I4" s="607" t="s">
        <v>4</v>
      </c>
    </row>
    <row r="5" spans="2:9" ht="15" customHeight="1">
      <c r="B5" s="604"/>
      <c r="C5" s="173" t="s">
        <v>102</v>
      </c>
      <c r="D5" s="173" t="s">
        <v>3</v>
      </c>
      <c r="E5" s="173" t="s">
        <v>102</v>
      </c>
      <c r="F5" s="173" t="s">
        <v>3</v>
      </c>
      <c r="G5" s="173" t="s">
        <v>102</v>
      </c>
      <c r="H5" s="173" t="s">
        <v>3</v>
      </c>
      <c r="I5" s="608"/>
    </row>
    <row r="6" spans="2:9" ht="12.75" customHeight="1">
      <c r="B6" s="604"/>
      <c r="C6" s="113">
        <v>7</v>
      </c>
      <c r="D6" s="232">
        <f>C6/I6</f>
        <v>0.16666666666666666</v>
      </c>
      <c r="E6" s="113">
        <v>28</v>
      </c>
      <c r="F6" s="232">
        <f>E6/I6</f>
        <v>0.6666666666666666</v>
      </c>
      <c r="G6" s="113">
        <v>7</v>
      </c>
      <c r="H6" s="232">
        <f>G6/I6</f>
        <v>0.16666666666666666</v>
      </c>
      <c r="I6" s="113">
        <v>42</v>
      </c>
    </row>
    <row r="7" ht="12.75">
      <c r="C7" s="13"/>
    </row>
    <row r="8" ht="12.75">
      <c r="B8" s="6" t="s">
        <v>5</v>
      </c>
    </row>
    <row r="9" ht="12.75">
      <c r="B9" s="7" t="s">
        <v>224</v>
      </c>
    </row>
    <row r="11" ht="20.25">
      <c r="B11" s="10" t="s">
        <v>1</v>
      </c>
    </row>
  </sheetData>
  <sheetProtection/>
  <mergeCells count="6">
    <mergeCell ref="B4:B6"/>
    <mergeCell ref="C4:D4"/>
    <mergeCell ref="E4:F4"/>
    <mergeCell ref="G4:H4"/>
    <mergeCell ref="I4:I5"/>
    <mergeCell ref="B2:I2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4B59C1"/>
  </sheetPr>
  <dimension ref="B2:O11"/>
  <sheetViews>
    <sheetView showGridLines="0" zoomScalePageLayoutView="0" workbookViewId="0" topLeftCell="A1">
      <selection activeCell="B2" sqref="B2:O2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11" width="17.28125" style="0" customWidth="1"/>
    <col min="12" max="12" width="13.28125" style="0" customWidth="1"/>
    <col min="13" max="13" width="16.57421875" style="0" customWidth="1"/>
    <col min="14" max="14" width="12.140625" style="0" customWidth="1"/>
    <col min="15" max="15" width="8.00390625" style="0" bestFit="1" customWidth="1"/>
  </cols>
  <sheetData>
    <row r="2" spans="2:15" ht="18.75" customHeight="1">
      <c r="B2" s="538" t="s">
        <v>226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ht="12.75">
      <c r="D3" s="13"/>
    </row>
    <row r="4" spans="2:15" ht="15" customHeight="1">
      <c r="B4" s="600" t="s">
        <v>44</v>
      </c>
      <c r="C4" s="609" t="s">
        <v>153</v>
      </c>
      <c r="D4" s="610"/>
      <c r="E4" s="609" t="s">
        <v>156</v>
      </c>
      <c r="F4" s="610"/>
      <c r="G4" s="609" t="s">
        <v>157</v>
      </c>
      <c r="H4" s="610"/>
      <c r="I4" s="609" t="s">
        <v>46</v>
      </c>
      <c r="J4" s="610"/>
      <c r="K4" s="609" t="s">
        <v>47</v>
      </c>
      <c r="L4" s="610"/>
      <c r="M4" s="609" t="s">
        <v>106</v>
      </c>
      <c r="N4" s="610"/>
      <c r="O4" s="604" t="s">
        <v>4</v>
      </c>
    </row>
    <row r="5" spans="2:15" ht="15" customHeight="1">
      <c r="B5" s="600"/>
      <c r="C5" s="174" t="s">
        <v>102</v>
      </c>
      <c r="D5" s="174" t="s">
        <v>3</v>
      </c>
      <c r="E5" s="174" t="s">
        <v>102</v>
      </c>
      <c r="F5" s="174" t="s">
        <v>3</v>
      </c>
      <c r="G5" s="174" t="s">
        <v>102</v>
      </c>
      <c r="H5" s="174" t="s">
        <v>3</v>
      </c>
      <c r="I5" s="174" t="s">
        <v>102</v>
      </c>
      <c r="J5" s="174" t="s">
        <v>3</v>
      </c>
      <c r="K5" s="174" t="s">
        <v>102</v>
      </c>
      <c r="L5" s="174" t="s">
        <v>3</v>
      </c>
      <c r="M5" s="174" t="s">
        <v>102</v>
      </c>
      <c r="N5" s="174" t="s">
        <v>3</v>
      </c>
      <c r="O5" s="604"/>
    </row>
    <row r="6" spans="2:15" ht="12.75" customHeight="1">
      <c r="B6" s="600"/>
      <c r="C6" s="181">
        <v>1</v>
      </c>
      <c r="D6" s="233">
        <f>C6/O6</f>
        <v>0.023809523809523808</v>
      </c>
      <c r="E6" s="181">
        <v>11</v>
      </c>
      <c r="F6" s="233">
        <f>E6/O6</f>
        <v>0.2619047619047619</v>
      </c>
      <c r="G6" s="181">
        <v>11</v>
      </c>
      <c r="H6" s="233">
        <f>G6/O6</f>
        <v>0.2619047619047619</v>
      </c>
      <c r="I6" s="181">
        <v>2</v>
      </c>
      <c r="J6" s="233">
        <f>I6/O6</f>
        <v>0.047619047619047616</v>
      </c>
      <c r="K6" s="181">
        <v>15</v>
      </c>
      <c r="L6" s="233">
        <f>K6/O6</f>
        <v>0.35714285714285715</v>
      </c>
      <c r="M6" s="181">
        <v>2</v>
      </c>
      <c r="N6" s="233">
        <f>M6/O6</f>
        <v>0.047619047619047616</v>
      </c>
      <c r="O6" s="181">
        <v>42</v>
      </c>
    </row>
    <row r="7" ht="12.75">
      <c r="D7" s="13"/>
    </row>
    <row r="8" s="16" customFormat="1" ht="15" customHeight="1">
      <c r="B8" s="6" t="s">
        <v>5</v>
      </c>
    </row>
    <row r="9" s="16" customFormat="1" ht="15" customHeight="1">
      <c r="B9" s="7" t="s">
        <v>224</v>
      </c>
    </row>
    <row r="11" ht="20.25">
      <c r="B11" s="10" t="s">
        <v>1</v>
      </c>
    </row>
  </sheetData>
  <sheetProtection/>
  <mergeCells count="9">
    <mergeCell ref="B2:O2"/>
    <mergeCell ref="B4:B6"/>
    <mergeCell ref="E4:F4"/>
    <mergeCell ref="G4:H4"/>
    <mergeCell ref="K4:L4"/>
    <mergeCell ref="M4:N4"/>
    <mergeCell ref="O4:O5"/>
    <mergeCell ref="C4:D4"/>
    <mergeCell ref="I4:J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4B59C1"/>
  </sheetPr>
  <dimension ref="B2:Y11"/>
  <sheetViews>
    <sheetView showGridLines="0" zoomScalePageLayoutView="0" workbookViewId="0" topLeftCell="A1">
      <selection activeCell="B2" sqref="B2:Y2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19" width="17.28125" style="0" customWidth="1"/>
    <col min="20" max="20" width="13.8515625" style="0" customWidth="1"/>
    <col min="21" max="21" width="13.140625" style="0" customWidth="1"/>
    <col min="22" max="22" width="12.140625" style="0" customWidth="1"/>
    <col min="23" max="23" width="15.28125" style="0" customWidth="1"/>
    <col min="24" max="24" width="13.140625" style="0" customWidth="1"/>
  </cols>
  <sheetData>
    <row r="2" spans="2:25" ht="18" customHeight="1">
      <c r="B2" s="538" t="s">
        <v>225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</row>
    <row r="4" spans="2:25" ht="15" customHeight="1">
      <c r="B4" s="600" t="s">
        <v>44</v>
      </c>
      <c r="C4" s="609" t="s">
        <v>48</v>
      </c>
      <c r="D4" s="610"/>
      <c r="E4" s="609" t="s">
        <v>49</v>
      </c>
      <c r="F4" s="610"/>
      <c r="G4" s="609" t="s">
        <v>51</v>
      </c>
      <c r="H4" s="610"/>
      <c r="I4" s="609" t="s">
        <v>52</v>
      </c>
      <c r="J4" s="610"/>
      <c r="K4" s="609" t="s">
        <v>54</v>
      </c>
      <c r="L4" s="610"/>
      <c r="M4" s="609" t="s">
        <v>56</v>
      </c>
      <c r="N4" s="610"/>
      <c r="O4" s="609" t="s">
        <v>57</v>
      </c>
      <c r="P4" s="610"/>
      <c r="Q4" s="609" t="s">
        <v>160</v>
      </c>
      <c r="R4" s="610"/>
      <c r="S4" s="609" t="s">
        <v>47</v>
      </c>
      <c r="T4" s="610"/>
      <c r="U4" s="609" t="s">
        <v>46</v>
      </c>
      <c r="V4" s="610"/>
      <c r="W4" s="609" t="s">
        <v>106</v>
      </c>
      <c r="X4" s="610"/>
      <c r="Y4" s="611" t="s">
        <v>4</v>
      </c>
    </row>
    <row r="5" spans="2:25" ht="15" customHeight="1">
      <c r="B5" s="600"/>
      <c r="C5" s="178" t="s">
        <v>102</v>
      </c>
      <c r="D5" s="178" t="s">
        <v>3</v>
      </c>
      <c r="E5" s="178" t="s">
        <v>102</v>
      </c>
      <c r="F5" s="178" t="s">
        <v>3</v>
      </c>
      <c r="G5" s="178" t="s">
        <v>102</v>
      </c>
      <c r="H5" s="178" t="s">
        <v>3</v>
      </c>
      <c r="I5" s="178" t="s">
        <v>102</v>
      </c>
      <c r="J5" s="178" t="s">
        <v>3</v>
      </c>
      <c r="K5" s="178" t="s">
        <v>102</v>
      </c>
      <c r="L5" s="178" t="s">
        <v>3</v>
      </c>
      <c r="M5" s="178" t="s">
        <v>102</v>
      </c>
      <c r="N5" s="178" t="s">
        <v>3</v>
      </c>
      <c r="O5" s="178" t="s">
        <v>102</v>
      </c>
      <c r="P5" s="178" t="s">
        <v>3</v>
      </c>
      <c r="Q5" s="178" t="s">
        <v>102</v>
      </c>
      <c r="R5" s="178" t="s">
        <v>3</v>
      </c>
      <c r="S5" s="178" t="s">
        <v>102</v>
      </c>
      <c r="T5" s="178" t="s">
        <v>3</v>
      </c>
      <c r="U5" s="178" t="s">
        <v>102</v>
      </c>
      <c r="V5" s="178" t="s">
        <v>3</v>
      </c>
      <c r="W5" s="178" t="s">
        <v>102</v>
      </c>
      <c r="X5" s="178" t="s">
        <v>3</v>
      </c>
      <c r="Y5" s="612"/>
    </row>
    <row r="6" spans="2:25" ht="12.75" customHeight="1">
      <c r="B6" s="600"/>
      <c r="C6" s="175">
        <v>2</v>
      </c>
      <c r="D6" s="234">
        <f>C6/Y6</f>
        <v>0.047619047619047616</v>
      </c>
      <c r="E6" s="175">
        <v>3</v>
      </c>
      <c r="F6" s="234">
        <f>E6/Y6</f>
        <v>0.07142857142857142</v>
      </c>
      <c r="G6" s="175">
        <v>2</v>
      </c>
      <c r="H6" s="234">
        <f>G6/Y6</f>
        <v>0.047619047619047616</v>
      </c>
      <c r="I6" s="175">
        <v>13</v>
      </c>
      <c r="J6" s="234">
        <f>I6/Y6</f>
        <v>0.30952380952380953</v>
      </c>
      <c r="K6" s="175">
        <v>1</v>
      </c>
      <c r="L6" s="234">
        <f>K6/Y6</f>
        <v>0.023809523809523808</v>
      </c>
      <c r="M6" s="175">
        <v>1</v>
      </c>
      <c r="N6" s="234">
        <f>M6/Y6</f>
        <v>0.023809523809523808</v>
      </c>
      <c r="O6" s="175">
        <v>2</v>
      </c>
      <c r="P6" s="234">
        <f>O6/Y6</f>
        <v>0.047619047619047616</v>
      </c>
      <c r="Q6" s="175">
        <v>3</v>
      </c>
      <c r="R6" s="234">
        <f>Q6/Y6</f>
        <v>0.07142857142857142</v>
      </c>
      <c r="S6" s="175">
        <v>13</v>
      </c>
      <c r="T6" s="234">
        <f>S6/Y6</f>
        <v>0.30952380952380953</v>
      </c>
      <c r="U6" s="175">
        <v>2</v>
      </c>
      <c r="V6" s="234">
        <f>U6/Y6</f>
        <v>0.047619047619047616</v>
      </c>
      <c r="W6" s="175"/>
      <c r="X6" s="234"/>
      <c r="Y6" s="175">
        <v>42</v>
      </c>
    </row>
    <row r="8" spans="2:17" ht="12.75">
      <c r="B8" s="6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2"/>
      <c r="O8" s="16"/>
      <c r="P8" s="32"/>
      <c r="Q8" s="16"/>
    </row>
    <row r="9" spans="2:13" ht="12.75">
      <c r="B9" s="7" t="s">
        <v>224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1" ht="20.25">
      <c r="B11" s="10" t="s">
        <v>1</v>
      </c>
    </row>
  </sheetData>
  <sheetProtection/>
  <mergeCells count="14">
    <mergeCell ref="I4:J4"/>
    <mergeCell ref="K4:L4"/>
    <mergeCell ref="C4:D4"/>
    <mergeCell ref="G4:H4"/>
    <mergeCell ref="M4:N4"/>
    <mergeCell ref="O4:P4"/>
    <mergeCell ref="B2:Y2"/>
    <mergeCell ref="Q4:R4"/>
    <mergeCell ref="S4:T4"/>
    <mergeCell ref="U4:V4"/>
    <mergeCell ref="W4:X4"/>
    <mergeCell ref="Y4:Y5"/>
    <mergeCell ref="B4:B6"/>
    <mergeCell ref="E4:F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4B59C1"/>
  </sheetPr>
  <dimension ref="B2:W11"/>
  <sheetViews>
    <sheetView showGridLines="0" zoomScalePageLayoutView="0" workbookViewId="0" topLeftCell="A1">
      <selection activeCell="C16" sqref="C16"/>
    </sheetView>
  </sheetViews>
  <sheetFormatPr defaultColWidth="22.140625" defaultRowHeight="12.75"/>
  <cols>
    <col min="1" max="1" width="17.28125" style="0" customWidth="1"/>
    <col min="2" max="2" width="20.7109375" style="0" customWidth="1"/>
    <col min="3" max="21" width="17.28125" style="0" customWidth="1"/>
    <col min="22" max="22" width="17.421875" style="0" customWidth="1"/>
  </cols>
  <sheetData>
    <row r="2" spans="2:23" ht="18" customHeight="1">
      <c r="B2" s="538" t="s">
        <v>223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</row>
    <row r="3" spans="2:18" s="30" customFormat="1" ht="12.75" customHeight="1">
      <c r="B3" s="45"/>
      <c r="C3" s="45"/>
      <c r="D3" s="45"/>
      <c r="E3" s="45"/>
      <c r="F3" s="45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23" ht="15">
      <c r="B4" s="600" t="s">
        <v>44</v>
      </c>
      <c r="C4" s="604" t="s">
        <v>109</v>
      </c>
      <c r="D4" s="604"/>
      <c r="E4" s="604" t="s">
        <v>70</v>
      </c>
      <c r="F4" s="604"/>
      <c r="G4" s="604" t="s">
        <v>36</v>
      </c>
      <c r="H4" s="604"/>
      <c r="I4" s="604" t="s">
        <v>37</v>
      </c>
      <c r="J4" s="604"/>
      <c r="K4" s="604" t="s">
        <v>38</v>
      </c>
      <c r="L4" s="604"/>
      <c r="M4" s="604" t="s">
        <v>39</v>
      </c>
      <c r="N4" s="604"/>
      <c r="O4" s="604" t="s">
        <v>40</v>
      </c>
      <c r="P4" s="604"/>
      <c r="Q4" s="604" t="s">
        <v>41</v>
      </c>
      <c r="R4" s="604"/>
      <c r="S4" s="604" t="s">
        <v>42</v>
      </c>
      <c r="T4" s="604"/>
      <c r="U4" s="604" t="s">
        <v>71</v>
      </c>
      <c r="V4" s="604"/>
      <c r="W4" s="604" t="s">
        <v>4</v>
      </c>
    </row>
    <row r="5" spans="2:23" s="16" customFormat="1" ht="15" customHeight="1">
      <c r="B5" s="600"/>
      <c r="C5" s="174" t="s">
        <v>102</v>
      </c>
      <c r="D5" s="174" t="s">
        <v>3</v>
      </c>
      <c r="E5" s="174" t="s">
        <v>102</v>
      </c>
      <c r="F5" s="174" t="s">
        <v>3</v>
      </c>
      <c r="G5" s="174" t="s">
        <v>102</v>
      </c>
      <c r="H5" s="174" t="s">
        <v>3</v>
      </c>
      <c r="I5" s="174" t="s">
        <v>102</v>
      </c>
      <c r="J5" s="174" t="s">
        <v>3</v>
      </c>
      <c r="K5" s="174" t="s">
        <v>102</v>
      </c>
      <c r="L5" s="174" t="s">
        <v>3</v>
      </c>
      <c r="M5" s="174" t="s">
        <v>102</v>
      </c>
      <c r="N5" s="174" t="s">
        <v>3</v>
      </c>
      <c r="O5" s="174" t="s">
        <v>102</v>
      </c>
      <c r="P5" s="174" t="s">
        <v>3</v>
      </c>
      <c r="Q5" s="174" t="s">
        <v>102</v>
      </c>
      <c r="R5" s="174" t="s">
        <v>3</v>
      </c>
      <c r="S5" s="174" t="s">
        <v>102</v>
      </c>
      <c r="T5" s="174" t="s">
        <v>3</v>
      </c>
      <c r="U5" s="174" t="s">
        <v>102</v>
      </c>
      <c r="V5" s="174" t="s">
        <v>3</v>
      </c>
      <c r="W5" s="604"/>
    </row>
    <row r="6" spans="2:23" s="16" customFormat="1" ht="12.75" customHeight="1">
      <c r="B6" s="600"/>
      <c r="C6" s="113">
        <v>2</v>
      </c>
      <c r="D6" s="235">
        <f>C6/W6</f>
        <v>0.047619047619047616</v>
      </c>
      <c r="E6" s="113"/>
      <c r="F6" s="235"/>
      <c r="G6" s="113">
        <v>1</v>
      </c>
      <c r="H6" s="235">
        <f>G6/W6</f>
        <v>0.023809523809523808</v>
      </c>
      <c r="I6" s="113">
        <v>3</v>
      </c>
      <c r="J6" s="235">
        <f>I6/W6</f>
        <v>0.07142857142857142</v>
      </c>
      <c r="K6" s="113">
        <v>5</v>
      </c>
      <c r="L6" s="235">
        <f>K6/W6</f>
        <v>0.11904761904761904</v>
      </c>
      <c r="M6" s="113">
        <v>6</v>
      </c>
      <c r="N6" s="235">
        <f>M6/W6</f>
        <v>0.14285714285714285</v>
      </c>
      <c r="O6" s="113">
        <v>7</v>
      </c>
      <c r="P6" s="235">
        <f>O6/W6</f>
        <v>0.16666666666666666</v>
      </c>
      <c r="Q6" s="113">
        <v>12</v>
      </c>
      <c r="R6" s="235">
        <f>Q6/W6</f>
        <v>0.2857142857142857</v>
      </c>
      <c r="S6" s="113">
        <v>5</v>
      </c>
      <c r="T6" s="235">
        <f>S6/W6</f>
        <v>0.11904761904761904</v>
      </c>
      <c r="U6" s="113">
        <v>1</v>
      </c>
      <c r="V6" s="235">
        <f>U6/W6</f>
        <v>0.023809523809523808</v>
      </c>
      <c r="W6" s="113">
        <v>42</v>
      </c>
    </row>
    <row r="7" spans="2:21" s="16" customFormat="1" ht="12.75" customHeight="1">
      <c r="B7" s="6"/>
      <c r="C7" s="176"/>
      <c r="D7" s="177"/>
      <c r="E7" s="176"/>
      <c r="F7" s="177"/>
      <c r="G7" s="176"/>
      <c r="H7" s="177"/>
      <c r="I7" s="176"/>
      <c r="J7" s="177"/>
      <c r="K7" s="176"/>
      <c r="L7" s="177"/>
      <c r="M7" s="176"/>
      <c r="N7" s="177"/>
      <c r="O7" s="176"/>
      <c r="P7" s="177"/>
      <c r="Q7" s="176"/>
      <c r="R7" s="177"/>
      <c r="S7" s="176"/>
      <c r="T7" s="177"/>
      <c r="U7" s="176"/>
    </row>
    <row r="8" spans="2:21" s="16" customFormat="1" ht="12.75" customHeight="1">
      <c r="B8" s="6" t="s">
        <v>5</v>
      </c>
      <c r="C8" s="176"/>
      <c r="D8" s="177"/>
      <c r="E8" s="176"/>
      <c r="F8" s="177"/>
      <c r="G8" s="176"/>
      <c r="H8" s="177"/>
      <c r="I8" s="176"/>
      <c r="J8" s="177"/>
      <c r="K8" s="176"/>
      <c r="L8" s="177"/>
      <c r="M8" s="176"/>
      <c r="N8" s="177"/>
      <c r="O8" s="176"/>
      <c r="P8" s="177"/>
      <c r="Q8" s="176"/>
      <c r="R8" s="177"/>
      <c r="S8" s="176"/>
      <c r="T8" s="177"/>
      <c r="U8" s="176"/>
    </row>
    <row r="9" s="16" customFormat="1" ht="12.75" customHeight="1">
      <c r="B9" s="7" t="s">
        <v>224</v>
      </c>
    </row>
    <row r="10" s="16" customFormat="1" ht="12.75" customHeight="1">
      <c r="B10" s="7"/>
    </row>
    <row r="11" ht="20.25">
      <c r="B11" s="10" t="s">
        <v>1</v>
      </c>
    </row>
  </sheetData>
  <sheetProtection/>
  <mergeCells count="13">
    <mergeCell ref="B2:W2"/>
    <mergeCell ref="M4:N4"/>
    <mergeCell ref="O4:P4"/>
    <mergeCell ref="Q4:R4"/>
    <mergeCell ref="S4:T4"/>
    <mergeCell ref="U4:V4"/>
    <mergeCell ref="W4:W5"/>
    <mergeCell ref="B4:B6"/>
    <mergeCell ref="C4:D4"/>
    <mergeCell ref="G4:H4"/>
    <mergeCell ref="I4:J4"/>
    <mergeCell ref="K4:L4"/>
    <mergeCell ref="E4:F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61"/>
  </sheetPr>
  <dimension ref="B2:L11"/>
  <sheetViews>
    <sheetView showGridLines="0" zoomScalePageLayoutView="0" workbookViewId="0" topLeftCell="A1">
      <selection activeCell="B2" sqref="B2:G2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</cols>
  <sheetData>
    <row r="2" spans="2:12" ht="18" customHeight="1">
      <c r="B2" s="538" t="s">
        <v>222</v>
      </c>
      <c r="C2" s="538"/>
      <c r="D2" s="538"/>
      <c r="E2" s="538"/>
      <c r="F2" s="538"/>
      <c r="G2" s="538"/>
      <c r="H2" s="9"/>
      <c r="I2" s="9"/>
      <c r="J2" s="9"/>
      <c r="K2" s="9"/>
      <c r="L2" s="9"/>
    </row>
    <row r="3" spans="2:12" s="30" customFormat="1" ht="12.75" customHeight="1">
      <c r="B3" s="45"/>
      <c r="C3" s="45"/>
      <c r="D3" s="45"/>
      <c r="E3" s="45"/>
      <c r="F3" s="45"/>
      <c r="G3" s="45"/>
      <c r="H3" s="9"/>
      <c r="I3" s="9"/>
      <c r="J3" s="9"/>
      <c r="K3" s="9"/>
      <c r="L3" s="9"/>
    </row>
    <row r="4" spans="2:12" s="30" customFormat="1" ht="15" customHeight="1">
      <c r="B4" s="613" t="s">
        <v>44</v>
      </c>
      <c r="C4" s="614" t="s">
        <v>123</v>
      </c>
      <c r="D4" s="614"/>
      <c r="E4" s="614" t="s">
        <v>122</v>
      </c>
      <c r="F4" s="614"/>
      <c r="G4" s="614" t="s">
        <v>4</v>
      </c>
      <c r="H4" s="9"/>
      <c r="I4" s="9"/>
      <c r="J4" s="9"/>
      <c r="K4" s="9"/>
      <c r="L4" s="9"/>
    </row>
    <row r="5" spans="2:12" s="30" customFormat="1" ht="15" customHeight="1">
      <c r="B5" s="613"/>
      <c r="C5" s="179" t="s">
        <v>102</v>
      </c>
      <c r="D5" s="179" t="s">
        <v>3</v>
      </c>
      <c r="E5" s="179" t="s">
        <v>102</v>
      </c>
      <c r="F5" s="179" t="s">
        <v>3</v>
      </c>
      <c r="G5" s="614"/>
      <c r="H5" s="9"/>
      <c r="I5" s="9"/>
      <c r="J5" s="9"/>
      <c r="K5" s="9"/>
      <c r="L5" s="9"/>
    </row>
    <row r="6" spans="2:12" s="30" customFormat="1" ht="12.75" customHeight="1">
      <c r="B6" s="613"/>
      <c r="C6" s="113">
        <v>13</v>
      </c>
      <c r="D6" s="235">
        <f>C6/G6</f>
        <v>0.5416666666666666</v>
      </c>
      <c r="E6" s="113">
        <v>11</v>
      </c>
      <c r="F6" s="235">
        <f>E6/G6</f>
        <v>0.4583333333333333</v>
      </c>
      <c r="G6" s="113">
        <v>24</v>
      </c>
      <c r="H6" s="9"/>
      <c r="I6" s="9"/>
      <c r="J6" s="9"/>
      <c r="K6" s="9"/>
      <c r="L6" s="9"/>
    </row>
    <row r="7" spans="2:12" s="30" customFormat="1" ht="12.75" customHeight="1">
      <c r="B7" s="45"/>
      <c r="C7" s="45"/>
      <c r="D7" s="45"/>
      <c r="E7" s="45"/>
      <c r="F7" s="45"/>
      <c r="G7" s="45"/>
      <c r="H7" s="9"/>
      <c r="I7" s="9"/>
      <c r="J7" s="9"/>
      <c r="K7" s="9"/>
      <c r="L7" s="9"/>
    </row>
    <row r="8" spans="2:3" ht="12.75">
      <c r="B8" s="6" t="s">
        <v>5</v>
      </c>
      <c r="C8" s="15"/>
    </row>
    <row r="9" ht="12.75">
      <c r="B9" s="7" t="s">
        <v>217</v>
      </c>
    </row>
    <row r="10" spans="4:7" ht="12.75">
      <c r="D10" s="18"/>
      <c r="E10" s="15"/>
      <c r="F10" s="18"/>
      <c r="G10" s="15"/>
    </row>
    <row r="11" ht="20.25">
      <c r="B11" s="10" t="s">
        <v>1</v>
      </c>
    </row>
  </sheetData>
  <sheetProtection/>
  <mergeCells count="5">
    <mergeCell ref="B2:G2"/>
    <mergeCell ref="B4:B6"/>
    <mergeCell ref="C4:D4"/>
    <mergeCell ref="E4:F4"/>
    <mergeCell ref="G4:G5"/>
  </mergeCells>
  <hyperlinks>
    <hyperlink ref="B11" location="Contents!A1" display="Contents"/>
  </hyperlinks>
  <printOptions/>
  <pageMargins left="0.75" right="0.75" top="0.27" bottom="0.17" header="0.27" footer="0.2"/>
  <pageSetup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</sheetPr>
  <dimension ref="B2:K13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0.7109375" style="0" customWidth="1"/>
    <col min="11" max="11" width="13.7109375" style="0" customWidth="1"/>
  </cols>
  <sheetData>
    <row r="2" spans="2:11" ht="18" customHeight="1">
      <c r="B2" s="538" t="s">
        <v>221</v>
      </c>
      <c r="C2" s="538"/>
      <c r="D2" s="538"/>
      <c r="E2" s="538"/>
      <c r="F2" s="538"/>
      <c r="G2" s="538"/>
      <c r="H2" s="538"/>
      <c r="I2" s="538"/>
      <c r="J2" s="9"/>
      <c r="K2" s="9"/>
    </row>
    <row r="4" spans="2:9" ht="15" customHeight="1">
      <c r="B4" s="614" t="s">
        <v>44</v>
      </c>
      <c r="C4" s="614" t="s">
        <v>6</v>
      </c>
      <c r="D4" s="614"/>
      <c r="E4" s="614" t="s">
        <v>7</v>
      </c>
      <c r="F4" s="614"/>
      <c r="G4" s="614" t="s">
        <v>124</v>
      </c>
      <c r="H4" s="614"/>
      <c r="I4" s="614" t="s">
        <v>4</v>
      </c>
    </row>
    <row r="5" spans="2:9" ht="15" customHeight="1">
      <c r="B5" s="614"/>
      <c r="C5" s="180" t="s">
        <v>102</v>
      </c>
      <c r="D5" s="180" t="s">
        <v>3</v>
      </c>
      <c r="E5" s="180" t="s">
        <v>102</v>
      </c>
      <c r="F5" s="180" t="s">
        <v>3</v>
      </c>
      <c r="G5" s="180" t="s">
        <v>102</v>
      </c>
      <c r="H5" s="180" t="s">
        <v>3</v>
      </c>
      <c r="I5" s="614"/>
    </row>
    <row r="6" spans="2:9" ht="12.75" customHeight="1">
      <c r="B6" s="614"/>
      <c r="C6" s="181">
        <v>3</v>
      </c>
      <c r="D6" s="233">
        <f>C6/I6</f>
        <v>0.125</v>
      </c>
      <c r="E6" s="182">
        <v>18</v>
      </c>
      <c r="F6" s="233">
        <f>E6/I6</f>
        <v>0.75</v>
      </c>
      <c r="G6" s="183">
        <v>3</v>
      </c>
      <c r="H6" s="233">
        <f>G6/I6</f>
        <v>0.125</v>
      </c>
      <c r="I6" s="183">
        <v>24</v>
      </c>
    </row>
    <row r="8" spans="2:5" ht="15.75">
      <c r="B8" s="6" t="s">
        <v>5</v>
      </c>
      <c r="C8" s="14"/>
      <c r="D8" s="17"/>
      <c r="E8" s="19"/>
    </row>
    <row r="9" spans="2:5" s="16" customFormat="1" ht="12.75">
      <c r="B9" s="7" t="s">
        <v>217</v>
      </c>
      <c r="C9" s="14"/>
      <c r="D9" s="18"/>
      <c r="E9" s="14"/>
    </row>
    <row r="10" spans="2:11" s="16" customFormat="1" ht="12.75">
      <c r="B10"/>
      <c r="C10"/>
      <c r="D10" s="18"/>
      <c r="E10" s="14"/>
      <c r="F10" s="18"/>
      <c r="G10" s="15"/>
      <c r="H10" s="18"/>
      <c r="I10" s="14"/>
      <c r="J10" s="18"/>
      <c r="K10" s="14"/>
    </row>
    <row r="11" spans="2:11" s="16" customFormat="1" ht="20.25">
      <c r="B11" s="10" t="s">
        <v>1</v>
      </c>
      <c r="C11"/>
      <c r="D11" s="18"/>
      <c r="E11" s="14"/>
      <c r="F11" s="18"/>
      <c r="G11" s="15"/>
      <c r="H11" s="18"/>
      <c r="I11" s="14"/>
      <c r="J11" s="18"/>
      <c r="K11" s="14"/>
    </row>
    <row r="12" spans="2:11" s="16" customFormat="1" ht="12.75">
      <c r="B12"/>
      <c r="C12"/>
      <c r="D12" s="18"/>
      <c r="E12" s="15"/>
      <c r="F12" s="18"/>
      <c r="G12" s="15"/>
      <c r="H12" s="18"/>
      <c r="I12" s="15"/>
      <c r="J12" s="18"/>
      <c r="K12" s="15"/>
    </row>
    <row r="13" spans="9:11" ht="12.75">
      <c r="I13" s="16"/>
      <c r="J13" s="16"/>
      <c r="K13" s="16"/>
    </row>
  </sheetData>
  <sheetProtection/>
  <mergeCells count="6">
    <mergeCell ref="B2:I2"/>
    <mergeCell ref="B4:B6"/>
    <mergeCell ref="C4:D4"/>
    <mergeCell ref="E4:F4"/>
    <mergeCell ref="G4:H4"/>
    <mergeCell ref="I4:I5"/>
  </mergeCells>
  <hyperlinks>
    <hyperlink ref="B11" location="Contents!A1" display="Contents"/>
  </hyperlinks>
  <printOptions/>
  <pageMargins left="0.17" right="0.19" top="0.3" bottom="0.3" header="0.31" footer="0.2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61"/>
  </sheetPr>
  <dimension ref="B2:I11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  <col min="8" max="8" width="13.28125" style="0" customWidth="1"/>
  </cols>
  <sheetData>
    <row r="2" spans="2:9" ht="18" customHeight="1">
      <c r="B2" s="538" t="s">
        <v>220</v>
      </c>
      <c r="C2" s="538"/>
      <c r="D2" s="538"/>
      <c r="E2" s="538"/>
      <c r="F2" s="538"/>
      <c r="G2" s="538"/>
      <c r="H2" s="538"/>
      <c r="I2" s="538"/>
    </row>
    <row r="3" spans="2:7" ht="12.75" customHeight="1">
      <c r="B3" s="45"/>
      <c r="C3" s="45"/>
      <c r="D3" s="45"/>
      <c r="E3" s="45"/>
      <c r="F3" s="45"/>
      <c r="G3" s="45"/>
    </row>
    <row r="4" spans="2:9" ht="15" customHeight="1">
      <c r="B4" s="613" t="s">
        <v>44</v>
      </c>
      <c r="C4" s="614" t="s">
        <v>152</v>
      </c>
      <c r="D4" s="614"/>
      <c r="E4" s="614" t="s">
        <v>164</v>
      </c>
      <c r="F4" s="614"/>
      <c r="G4" s="614" t="s">
        <v>124</v>
      </c>
      <c r="H4" s="614"/>
      <c r="I4" s="614" t="s">
        <v>4</v>
      </c>
    </row>
    <row r="5" spans="2:9" ht="15" customHeight="1">
      <c r="B5" s="613"/>
      <c r="C5" s="184" t="s">
        <v>102</v>
      </c>
      <c r="D5" s="184" t="s">
        <v>3</v>
      </c>
      <c r="E5" s="184" t="s">
        <v>102</v>
      </c>
      <c r="F5" s="184" t="s">
        <v>3</v>
      </c>
      <c r="G5" s="184" t="s">
        <v>102</v>
      </c>
      <c r="H5" s="184" t="s">
        <v>3</v>
      </c>
      <c r="I5" s="614"/>
    </row>
    <row r="6" spans="2:9" ht="12.75">
      <c r="B6" s="613"/>
      <c r="C6" s="113">
        <v>16</v>
      </c>
      <c r="D6" s="235">
        <f>C6/I6</f>
        <v>0.6666666666666666</v>
      </c>
      <c r="E6" s="113">
        <v>4</v>
      </c>
      <c r="F6" s="235">
        <f>E6/I6</f>
        <v>0.16666666666666666</v>
      </c>
      <c r="G6" s="113">
        <v>4</v>
      </c>
      <c r="H6" s="235">
        <f>G6/I6</f>
        <v>0.16666666666666666</v>
      </c>
      <c r="I6" s="113">
        <v>24</v>
      </c>
    </row>
    <row r="7" spans="2:7" ht="12.75" customHeight="1">
      <c r="B7" s="45"/>
      <c r="C7" s="45"/>
      <c r="D7" s="45"/>
      <c r="E7" s="45"/>
      <c r="F7" s="45"/>
      <c r="G7" s="45"/>
    </row>
    <row r="8" spans="2:7" s="16" customFormat="1" ht="12.75">
      <c r="B8" s="6" t="s">
        <v>5</v>
      </c>
      <c r="C8" s="14"/>
      <c r="D8" s="18"/>
      <c r="E8" s="14"/>
      <c r="F8" s="18"/>
      <c r="G8" s="14"/>
    </row>
    <row r="9" spans="2:7" s="16" customFormat="1" ht="12.75">
      <c r="B9" s="7" t="s">
        <v>217</v>
      </c>
      <c r="C9" s="14"/>
      <c r="D9" s="18"/>
      <c r="E9" s="14"/>
      <c r="F9" s="18"/>
      <c r="G9" s="15"/>
    </row>
    <row r="11" ht="20.25">
      <c r="B11" s="10" t="s">
        <v>1</v>
      </c>
    </row>
  </sheetData>
  <sheetProtection/>
  <mergeCells count="6">
    <mergeCell ref="B4:B6"/>
    <mergeCell ref="C4:D4"/>
    <mergeCell ref="G4:H4"/>
    <mergeCell ref="I4:I5"/>
    <mergeCell ref="E4:F4"/>
    <mergeCell ref="B2:I2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1"/>
  </sheetPr>
  <dimension ref="B2:K11"/>
  <sheetViews>
    <sheetView showGridLines="0" zoomScalePageLayoutView="0" workbookViewId="0" topLeftCell="A1">
      <selection activeCell="B2" sqref="B2:K2"/>
    </sheetView>
  </sheetViews>
  <sheetFormatPr defaultColWidth="9.140625" defaultRowHeight="12.75"/>
  <cols>
    <col min="1" max="1" width="17.28125" style="0" customWidth="1"/>
    <col min="2" max="2" width="21.57421875" style="0" customWidth="1"/>
    <col min="3" max="9" width="17.28125" style="0" customWidth="1"/>
    <col min="10" max="10" width="13.421875" style="0" customWidth="1"/>
    <col min="11" max="11" width="13.28125" style="0" customWidth="1"/>
  </cols>
  <sheetData>
    <row r="2" spans="2:11" ht="18" customHeight="1">
      <c r="B2" s="538" t="s">
        <v>219</v>
      </c>
      <c r="C2" s="538"/>
      <c r="D2" s="538"/>
      <c r="E2" s="538"/>
      <c r="F2" s="538"/>
      <c r="G2" s="538"/>
      <c r="H2" s="538"/>
      <c r="I2" s="538"/>
      <c r="J2" s="538"/>
      <c r="K2" s="538"/>
    </row>
    <row r="4" spans="2:11" ht="15" customHeight="1">
      <c r="B4" s="613" t="s">
        <v>165</v>
      </c>
      <c r="C4" s="614" t="s">
        <v>156</v>
      </c>
      <c r="D4" s="614"/>
      <c r="E4" s="614" t="s">
        <v>157</v>
      </c>
      <c r="F4" s="614"/>
      <c r="G4" s="614" t="s">
        <v>45</v>
      </c>
      <c r="H4" s="614"/>
      <c r="I4" s="614" t="s">
        <v>47</v>
      </c>
      <c r="J4" s="614"/>
      <c r="K4" s="614" t="s">
        <v>4</v>
      </c>
    </row>
    <row r="5" spans="2:11" ht="15" customHeight="1">
      <c r="B5" s="613"/>
      <c r="C5" s="180" t="s">
        <v>102</v>
      </c>
      <c r="D5" s="180" t="s">
        <v>3</v>
      </c>
      <c r="E5" s="180" t="s">
        <v>102</v>
      </c>
      <c r="F5" s="180" t="s">
        <v>3</v>
      </c>
      <c r="G5" s="262" t="s">
        <v>102</v>
      </c>
      <c r="H5" s="262" t="s">
        <v>3</v>
      </c>
      <c r="I5" s="180" t="s">
        <v>102</v>
      </c>
      <c r="J5" s="180" t="s">
        <v>3</v>
      </c>
      <c r="K5" s="614"/>
    </row>
    <row r="6" spans="2:11" ht="12.75" customHeight="1">
      <c r="B6" s="613"/>
      <c r="C6" s="182">
        <v>8</v>
      </c>
      <c r="D6" s="233">
        <f>C6/K6</f>
        <v>0.3333333333333333</v>
      </c>
      <c r="E6" s="182">
        <v>7</v>
      </c>
      <c r="F6" s="233">
        <f>E6/K6</f>
        <v>0.2916666666666667</v>
      </c>
      <c r="G6" s="182">
        <v>1</v>
      </c>
      <c r="H6" s="233">
        <f>G6/K6</f>
        <v>0.041666666666666664</v>
      </c>
      <c r="I6" s="182">
        <v>8</v>
      </c>
      <c r="J6" s="233">
        <f>I6/K6</f>
        <v>0.3333333333333333</v>
      </c>
      <c r="K6" s="182">
        <v>24</v>
      </c>
    </row>
    <row r="8" s="16" customFormat="1" ht="12.75">
      <c r="B8" s="6" t="s">
        <v>5</v>
      </c>
    </row>
    <row r="9" s="16" customFormat="1" ht="12.75">
      <c r="B9" s="7" t="s">
        <v>217</v>
      </c>
    </row>
    <row r="11" ht="20.25">
      <c r="B11" s="10" t="s">
        <v>1</v>
      </c>
    </row>
  </sheetData>
  <sheetProtection/>
  <mergeCells count="7">
    <mergeCell ref="B2:K2"/>
    <mergeCell ref="B4:B6"/>
    <mergeCell ref="C4:D4"/>
    <mergeCell ref="E4:F4"/>
    <mergeCell ref="I4:J4"/>
    <mergeCell ref="K4:K5"/>
    <mergeCell ref="G4:H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BN71"/>
  <sheetViews>
    <sheetView showGridLines="0" tabSelected="1" zoomScalePageLayoutView="0" workbookViewId="0" topLeftCell="A1">
      <selection activeCell="A4" sqref="A4"/>
    </sheetView>
  </sheetViews>
  <sheetFormatPr defaultColWidth="17.7109375" defaultRowHeight="12.75"/>
  <cols>
    <col min="1" max="42" width="17.28125" style="0" customWidth="1"/>
    <col min="43" max="43" width="17.28125" style="66" customWidth="1"/>
    <col min="44" max="44" width="17.28125" style="0" customWidth="1"/>
    <col min="45" max="45" width="17.28125" style="66" customWidth="1"/>
    <col min="46" max="62" width="17.28125" style="0" customWidth="1"/>
  </cols>
  <sheetData>
    <row r="2" spans="2:9" ht="18">
      <c r="B2" s="548" t="s">
        <v>196</v>
      </c>
      <c r="C2" s="548"/>
      <c r="D2" s="548"/>
      <c r="E2" s="548"/>
      <c r="F2" s="548"/>
      <c r="G2" s="548"/>
      <c r="H2" s="548"/>
      <c r="I2" s="548"/>
    </row>
    <row r="4" spans="2:48" ht="15">
      <c r="B4" s="549" t="s">
        <v>115</v>
      </c>
      <c r="C4" s="546" t="s">
        <v>6</v>
      </c>
      <c r="D4" s="546"/>
      <c r="E4" s="549" t="s">
        <v>124</v>
      </c>
      <c r="F4" s="549"/>
      <c r="G4" s="546" t="s">
        <v>7</v>
      </c>
      <c r="H4" s="546"/>
      <c r="I4" s="549" t="s">
        <v>4</v>
      </c>
      <c r="AQ4"/>
      <c r="AS4"/>
      <c r="AT4" s="66"/>
      <c r="AV4" s="66"/>
    </row>
    <row r="5" spans="2:48" ht="15">
      <c r="B5" s="549"/>
      <c r="C5" s="98" t="s">
        <v>102</v>
      </c>
      <c r="D5" s="98" t="s">
        <v>3</v>
      </c>
      <c r="E5" s="99" t="s">
        <v>102</v>
      </c>
      <c r="F5" s="98" t="s">
        <v>3</v>
      </c>
      <c r="G5" s="98" t="s">
        <v>102</v>
      </c>
      <c r="H5" s="98" t="s">
        <v>3</v>
      </c>
      <c r="I5" s="549"/>
      <c r="AQ5"/>
      <c r="AS5"/>
      <c r="AT5" s="66"/>
      <c r="AV5" s="66"/>
    </row>
    <row r="6" spans="2:48" ht="12.75">
      <c r="B6" s="95" t="s">
        <v>241</v>
      </c>
      <c r="C6" s="75">
        <v>5</v>
      </c>
      <c r="D6" s="190">
        <f>C6/I6</f>
        <v>0.20833333333333334</v>
      </c>
      <c r="E6" s="75">
        <v>3</v>
      </c>
      <c r="F6" s="190">
        <f>E6/I6</f>
        <v>0.125</v>
      </c>
      <c r="G6" s="75">
        <v>16</v>
      </c>
      <c r="H6" s="190">
        <f>G6/I6</f>
        <v>0.6666666666666666</v>
      </c>
      <c r="I6" s="84">
        <f>SUM(G6,E6,C6)</f>
        <v>24</v>
      </c>
      <c r="AQ6"/>
      <c r="AS6"/>
      <c r="AT6" s="66"/>
      <c r="AV6" s="66"/>
    </row>
    <row r="7" spans="2:48" ht="12.75">
      <c r="B7" s="95" t="s">
        <v>242</v>
      </c>
      <c r="C7" s="75">
        <v>257</v>
      </c>
      <c r="D7" s="190">
        <f aca="true" t="shared" si="0" ref="D7:D28">C7/I7</f>
        <v>0.20062451209992194</v>
      </c>
      <c r="E7" s="75">
        <v>169</v>
      </c>
      <c r="F7" s="190">
        <f aca="true" t="shared" si="1" ref="F7:F28">E7/I7</f>
        <v>0.13192818110850899</v>
      </c>
      <c r="G7" s="75">
        <v>855</v>
      </c>
      <c r="H7" s="190">
        <f aca="true" t="shared" si="2" ref="H7:H28">G7/I7</f>
        <v>0.667447306791569</v>
      </c>
      <c r="I7" s="84">
        <f aca="true" t="shared" si="3" ref="I7:I28">SUM(G7,E7,C7)</f>
        <v>1281</v>
      </c>
      <c r="AQ7"/>
      <c r="AS7"/>
      <c r="AT7" s="66"/>
      <c r="AV7" s="66"/>
    </row>
    <row r="8" spans="2:48" ht="12.75">
      <c r="B8" s="95" t="s">
        <v>243</v>
      </c>
      <c r="C8" s="75">
        <v>21</v>
      </c>
      <c r="D8" s="190">
        <f t="shared" si="0"/>
        <v>0.1076923076923077</v>
      </c>
      <c r="E8" s="75">
        <v>21</v>
      </c>
      <c r="F8" s="190">
        <f t="shared" si="1"/>
        <v>0.1076923076923077</v>
      </c>
      <c r="G8" s="75">
        <v>153</v>
      </c>
      <c r="H8" s="190">
        <f t="shared" si="2"/>
        <v>0.7846153846153846</v>
      </c>
      <c r="I8" s="84">
        <f t="shared" si="3"/>
        <v>195</v>
      </c>
      <c r="AQ8"/>
      <c r="AS8"/>
      <c r="AT8" s="66"/>
      <c r="AV8" s="66"/>
    </row>
    <row r="9" spans="2:48" ht="12.75">
      <c r="B9" s="95" t="s">
        <v>244</v>
      </c>
      <c r="C9" s="75">
        <v>107</v>
      </c>
      <c r="D9" s="190">
        <f t="shared" si="0"/>
        <v>0.19210053859964094</v>
      </c>
      <c r="E9" s="75">
        <v>64</v>
      </c>
      <c r="F9" s="190">
        <f t="shared" si="1"/>
        <v>0.11490125673249552</v>
      </c>
      <c r="G9" s="75">
        <v>386</v>
      </c>
      <c r="H9" s="190">
        <f t="shared" si="2"/>
        <v>0.6929982046678635</v>
      </c>
      <c r="I9" s="84">
        <f t="shared" si="3"/>
        <v>557</v>
      </c>
      <c r="AQ9"/>
      <c r="AS9"/>
      <c r="AT9" s="66"/>
      <c r="AV9" s="66"/>
    </row>
    <row r="10" spans="2:48" ht="12.75">
      <c r="B10" s="95" t="s">
        <v>245</v>
      </c>
      <c r="C10" s="75">
        <v>37</v>
      </c>
      <c r="D10" s="190">
        <f t="shared" si="0"/>
        <v>0.1689497716894977</v>
      </c>
      <c r="E10" s="75">
        <v>24</v>
      </c>
      <c r="F10" s="190">
        <f t="shared" si="1"/>
        <v>0.1095890410958904</v>
      </c>
      <c r="G10" s="75">
        <v>158</v>
      </c>
      <c r="H10" s="190">
        <f t="shared" si="2"/>
        <v>0.7214611872146118</v>
      </c>
      <c r="I10" s="84">
        <f t="shared" si="3"/>
        <v>219</v>
      </c>
      <c r="AQ10"/>
      <c r="AS10"/>
      <c r="AT10" s="66"/>
      <c r="AV10" s="66"/>
    </row>
    <row r="11" spans="2:48" ht="12.75">
      <c r="B11" s="95" t="s">
        <v>246</v>
      </c>
      <c r="C11" s="75">
        <v>20</v>
      </c>
      <c r="D11" s="190">
        <f t="shared" si="0"/>
        <v>0.12987012987012986</v>
      </c>
      <c r="E11" s="75">
        <v>12</v>
      </c>
      <c r="F11" s="190">
        <f t="shared" si="1"/>
        <v>0.07792207792207792</v>
      </c>
      <c r="G11" s="75">
        <v>122</v>
      </c>
      <c r="H11" s="190">
        <f t="shared" si="2"/>
        <v>0.7922077922077922</v>
      </c>
      <c r="I11" s="84">
        <f t="shared" si="3"/>
        <v>154</v>
      </c>
      <c r="AQ11"/>
      <c r="AS11"/>
      <c r="AT11" s="66"/>
      <c r="AV11" s="66"/>
    </row>
    <row r="12" spans="2:48" ht="12.75">
      <c r="B12" s="95" t="s">
        <v>247</v>
      </c>
      <c r="C12" s="75">
        <v>33</v>
      </c>
      <c r="D12" s="190">
        <f t="shared" si="0"/>
        <v>0.13636363636363635</v>
      </c>
      <c r="E12" s="75">
        <v>41</v>
      </c>
      <c r="F12" s="190">
        <f t="shared" si="1"/>
        <v>0.16942148760330578</v>
      </c>
      <c r="G12" s="75">
        <v>168</v>
      </c>
      <c r="H12" s="190">
        <f t="shared" si="2"/>
        <v>0.6942148760330579</v>
      </c>
      <c r="I12" s="84">
        <f t="shared" si="3"/>
        <v>242</v>
      </c>
      <c r="AQ12"/>
      <c r="AS12"/>
      <c r="AT12" s="66"/>
      <c r="AV12" s="66"/>
    </row>
    <row r="13" spans="2:48" ht="12.75" customHeight="1">
      <c r="B13" s="95" t="s">
        <v>248</v>
      </c>
      <c r="C13" s="75">
        <v>6</v>
      </c>
      <c r="D13" s="190">
        <f t="shared" si="0"/>
        <v>0.1111111111111111</v>
      </c>
      <c r="E13" s="75">
        <v>2</v>
      </c>
      <c r="F13" s="190">
        <f t="shared" si="1"/>
        <v>0.037037037037037035</v>
      </c>
      <c r="G13" s="75">
        <v>46</v>
      </c>
      <c r="H13" s="190">
        <f t="shared" si="2"/>
        <v>0.8518518518518519</v>
      </c>
      <c r="I13" s="84">
        <f t="shared" si="3"/>
        <v>54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AQ13"/>
      <c r="AS13"/>
      <c r="AT13" s="66"/>
      <c r="AV13" s="66"/>
    </row>
    <row r="14" spans="2:48" ht="12.75">
      <c r="B14" s="95" t="s">
        <v>113</v>
      </c>
      <c r="C14" s="75">
        <v>32</v>
      </c>
      <c r="D14" s="190">
        <f t="shared" si="0"/>
        <v>0.23880597014925373</v>
      </c>
      <c r="E14" s="75">
        <v>12</v>
      </c>
      <c r="F14" s="190">
        <f t="shared" si="1"/>
        <v>0.08955223880597014</v>
      </c>
      <c r="G14" s="75">
        <v>90</v>
      </c>
      <c r="H14" s="190">
        <f t="shared" si="2"/>
        <v>0.6716417910447762</v>
      </c>
      <c r="I14" s="84">
        <f t="shared" si="3"/>
        <v>134</v>
      </c>
      <c r="AQ14"/>
      <c r="AS14"/>
      <c r="AT14" s="66"/>
      <c r="AV14" s="66"/>
    </row>
    <row r="15" spans="2:48" ht="12.75">
      <c r="B15" s="95" t="s">
        <v>249</v>
      </c>
      <c r="C15" s="75">
        <v>12</v>
      </c>
      <c r="D15" s="190">
        <f t="shared" si="0"/>
        <v>0.12371134020618557</v>
      </c>
      <c r="E15" s="75">
        <v>6</v>
      </c>
      <c r="F15" s="190">
        <f t="shared" si="1"/>
        <v>0.061855670103092786</v>
      </c>
      <c r="G15" s="75">
        <v>79</v>
      </c>
      <c r="H15" s="190">
        <f t="shared" si="2"/>
        <v>0.8144329896907216</v>
      </c>
      <c r="I15" s="84">
        <f t="shared" si="3"/>
        <v>97</v>
      </c>
      <c r="AQ15"/>
      <c r="AS15"/>
      <c r="AT15" s="66"/>
      <c r="AV15" s="66"/>
    </row>
    <row r="16" spans="2:48" ht="12.75">
      <c r="B16" s="95" t="s">
        <v>250</v>
      </c>
      <c r="C16" s="75">
        <v>7</v>
      </c>
      <c r="D16" s="190">
        <f t="shared" si="0"/>
        <v>0.10606060606060606</v>
      </c>
      <c r="E16" s="75">
        <v>2</v>
      </c>
      <c r="F16" s="190">
        <f t="shared" si="1"/>
        <v>0.030303030303030304</v>
      </c>
      <c r="G16" s="75">
        <v>57</v>
      </c>
      <c r="H16" s="190">
        <f t="shared" si="2"/>
        <v>0.8636363636363636</v>
      </c>
      <c r="I16" s="84">
        <f t="shared" si="3"/>
        <v>66</v>
      </c>
      <c r="AQ16"/>
      <c r="AS16"/>
      <c r="AT16" s="66"/>
      <c r="AV16" s="66"/>
    </row>
    <row r="17" spans="2:48" ht="12.75">
      <c r="B17" s="95" t="s">
        <v>251</v>
      </c>
      <c r="C17" s="75">
        <v>22</v>
      </c>
      <c r="D17" s="190">
        <f t="shared" si="0"/>
        <v>0.11702127659574468</v>
      </c>
      <c r="E17" s="75">
        <v>17</v>
      </c>
      <c r="F17" s="190">
        <f t="shared" si="1"/>
        <v>0.09042553191489362</v>
      </c>
      <c r="G17" s="75">
        <v>149</v>
      </c>
      <c r="H17" s="190">
        <f t="shared" si="2"/>
        <v>0.7925531914893617</v>
      </c>
      <c r="I17" s="84">
        <f t="shared" si="3"/>
        <v>188</v>
      </c>
      <c r="AQ17"/>
      <c r="AS17"/>
      <c r="AT17" s="66"/>
      <c r="AV17" s="66"/>
    </row>
    <row r="18" spans="2:48" ht="12.75">
      <c r="B18" s="95" t="s">
        <v>252</v>
      </c>
      <c r="C18" s="75">
        <v>7</v>
      </c>
      <c r="D18" s="190">
        <f t="shared" si="0"/>
        <v>0.09210526315789473</v>
      </c>
      <c r="E18" s="75">
        <v>11</v>
      </c>
      <c r="F18" s="190">
        <f t="shared" si="1"/>
        <v>0.14473684210526316</v>
      </c>
      <c r="G18" s="75">
        <v>58</v>
      </c>
      <c r="H18" s="190">
        <f t="shared" si="2"/>
        <v>0.7631578947368421</v>
      </c>
      <c r="I18" s="84">
        <f t="shared" si="3"/>
        <v>76</v>
      </c>
      <c r="AQ18"/>
      <c r="AS18"/>
      <c r="AT18" s="66"/>
      <c r="AV18" s="66"/>
    </row>
    <row r="19" spans="2:48" ht="12.75">
      <c r="B19" s="95" t="s">
        <v>253</v>
      </c>
      <c r="C19" s="75">
        <v>12</v>
      </c>
      <c r="D19" s="190">
        <f t="shared" si="0"/>
        <v>0.3157894736842105</v>
      </c>
      <c r="E19" s="75">
        <v>7</v>
      </c>
      <c r="F19" s="190">
        <f t="shared" si="1"/>
        <v>0.18421052631578946</v>
      </c>
      <c r="G19" s="75">
        <v>19</v>
      </c>
      <c r="H19" s="190">
        <f t="shared" si="2"/>
        <v>0.5</v>
      </c>
      <c r="I19" s="84">
        <f t="shared" si="3"/>
        <v>38</v>
      </c>
      <c r="AQ19"/>
      <c r="AS19"/>
      <c r="AT19" s="66"/>
      <c r="AV19" s="66"/>
    </row>
    <row r="20" spans="2:48" ht="12.75">
      <c r="B20" s="95" t="s">
        <v>254</v>
      </c>
      <c r="C20" s="75">
        <v>64</v>
      </c>
      <c r="D20" s="190">
        <f t="shared" si="0"/>
        <v>0.256</v>
      </c>
      <c r="E20" s="75">
        <v>28</v>
      </c>
      <c r="F20" s="190">
        <f t="shared" si="1"/>
        <v>0.112</v>
      </c>
      <c r="G20" s="75">
        <v>158</v>
      </c>
      <c r="H20" s="190">
        <f t="shared" si="2"/>
        <v>0.632</v>
      </c>
      <c r="I20" s="84">
        <f t="shared" si="3"/>
        <v>250</v>
      </c>
      <c r="AQ20"/>
      <c r="AS20"/>
      <c r="AT20" s="66"/>
      <c r="AV20" s="66"/>
    </row>
    <row r="21" spans="2:48" ht="12.75">
      <c r="B21" s="95" t="s">
        <v>255</v>
      </c>
      <c r="C21" s="75">
        <v>15</v>
      </c>
      <c r="D21" s="190">
        <f t="shared" si="0"/>
        <v>0.16304347826086957</v>
      </c>
      <c r="E21" s="75">
        <v>7</v>
      </c>
      <c r="F21" s="190">
        <f t="shared" si="1"/>
        <v>0.07608695652173914</v>
      </c>
      <c r="G21" s="75">
        <v>70</v>
      </c>
      <c r="H21" s="190">
        <f t="shared" si="2"/>
        <v>0.7608695652173914</v>
      </c>
      <c r="I21" s="84">
        <f t="shared" si="3"/>
        <v>92</v>
      </c>
      <c r="AQ21"/>
      <c r="AS21"/>
      <c r="AT21" s="66"/>
      <c r="AV21" s="66"/>
    </row>
    <row r="22" spans="2:48" ht="12.75">
      <c r="B22" s="95" t="s">
        <v>256</v>
      </c>
      <c r="C22" s="75">
        <v>1</v>
      </c>
      <c r="D22" s="190">
        <f t="shared" si="0"/>
        <v>0.05555555555555555</v>
      </c>
      <c r="E22" s="75">
        <v>7</v>
      </c>
      <c r="F22" s="190">
        <f t="shared" si="1"/>
        <v>0.3888888888888889</v>
      </c>
      <c r="G22" s="75">
        <v>10</v>
      </c>
      <c r="H22" s="190">
        <f t="shared" si="2"/>
        <v>0.5555555555555556</v>
      </c>
      <c r="I22" s="84">
        <f t="shared" si="3"/>
        <v>18</v>
      </c>
      <c r="AQ22"/>
      <c r="AS22"/>
      <c r="AT22" s="66"/>
      <c r="AV22" s="66"/>
    </row>
    <row r="23" spans="2:48" ht="12.75">
      <c r="B23" s="95" t="s">
        <v>257</v>
      </c>
      <c r="C23" s="75">
        <v>105</v>
      </c>
      <c r="D23" s="190">
        <f t="shared" si="0"/>
        <v>0.16881028938906753</v>
      </c>
      <c r="E23" s="75">
        <v>79</v>
      </c>
      <c r="F23" s="190">
        <f t="shared" si="1"/>
        <v>0.1270096463022508</v>
      </c>
      <c r="G23" s="75">
        <v>438</v>
      </c>
      <c r="H23" s="190">
        <f t="shared" si="2"/>
        <v>0.7041800643086816</v>
      </c>
      <c r="I23" s="84">
        <f t="shared" si="3"/>
        <v>622</v>
      </c>
      <c r="AQ23"/>
      <c r="AS23"/>
      <c r="AT23" s="66"/>
      <c r="AV23" s="66"/>
    </row>
    <row r="24" spans="2:48" ht="12.75">
      <c r="B24" s="95" t="s">
        <v>258</v>
      </c>
      <c r="C24" s="75">
        <v>3</v>
      </c>
      <c r="D24" s="190">
        <f t="shared" si="0"/>
        <v>0.09090909090909091</v>
      </c>
      <c r="E24" s="75">
        <v>3</v>
      </c>
      <c r="F24" s="190">
        <f t="shared" si="1"/>
        <v>0.09090909090909091</v>
      </c>
      <c r="G24" s="75">
        <v>27</v>
      </c>
      <c r="H24" s="190">
        <f t="shared" si="2"/>
        <v>0.8181818181818182</v>
      </c>
      <c r="I24" s="84">
        <f t="shared" si="3"/>
        <v>33</v>
      </c>
      <c r="AQ24"/>
      <c r="AS24"/>
      <c r="AT24" s="66"/>
      <c r="AV24" s="66"/>
    </row>
    <row r="25" spans="2:48" ht="12.75">
      <c r="B25" s="95" t="s">
        <v>259</v>
      </c>
      <c r="C25" s="75">
        <v>246</v>
      </c>
      <c r="D25" s="190">
        <f t="shared" si="0"/>
        <v>0.1629139072847682</v>
      </c>
      <c r="E25" s="75">
        <v>204</v>
      </c>
      <c r="F25" s="190">
        <f t="shared" si="1"/>
        <v>0.13509933774834437</v>
      </c>
      <c r="G25" s="75">
        <v>1060</v>
      </c>
      <c r="H25" s="190">
        <f t="shared" si="2"/>
        <v>0.7019867549668874</v>
      </c>
      <c r="I25" s="84">
        <f t="shared" si="3"/>
        <v>1510</v>
      </c>
      <c r="AQ25"/>
      <c r="AS25"/>
      <c r="AT25" s="66"/>
      <c r="AV25" s="66"/>
    </row>
    <row r="26" spans="2:48" ht="12.75">
      <c r="B26" s="95" t="s">
        <v>260</v>
      </c>
      <c r="C26" s="75"/>
      <c r="D26" s="190">
        <f t="shared" si="0"/>
        <v>0</v>
      </c>
      <c r="E26" s="75"/>
      <c r="F26" s="190">
        <f t="shared" si="1"/>
        <v>0</v>
      </c>
      <c r="G26" s="75">
        <v>15</v>
      </c>
      <c r="H26" s="190">
        <f t="shared" si="2"/>
        <v>1</v>
      </c>
      <c r="I26" s="84">
        <f t="shared" si="3"/>
        <v>15</v>
      </c>
      <c r="AQ26"/>
      <c r="AS26"/>
      <c r="AT26" s="66"/>
      <c r="AV26" s="66"/>
    </row>
    <row r="27" spans="2:48" ht="13.5" thickBot="1">
      <c r="B27" s="254" t="s">
        <v>261</v>
      </c>
      <c r="C27" s="255">
        <v>30</v>
      </c>
      <c r="D27" s="249">
        <f t="shared" si="0"/>
        <v>0.14705882352941177</v>
      </c>
      <c r="E27" s="255">
        <v>44</v>
      </c>
      <c r="F27" s="249">
        <f t="shared" si="1"/>
        <v>0.21568627450980393</v>
      </c>
      <c r="G27" s="255">
        <v>130</v>
      </c>
      <c r="H27" s="249">
        <f t="shared" si="2"/>
        <v>0.6372549019607843</v>
      </c>
      <c r="I27" s="246">
        <f t="shared" si="3"/>
        <v>204</v>
      </c>
      <c r="AQ27"/>
      <c r="AS27"/>
      <c r="AT27" s="66"/>
      <c r="AV27" s="66"/>
    </row>
    <row r="28" spans="2:48" ht="13.5" thickBot="1">
      <c r="B28" s="257" t="s">
        <v>165</v>
      </c>
      <c r="C28" s="247">
        <v>1042</v>
      </c>
      <c r="D28" s="244">
        <f t="shared" si="0"/>
        <v>0.17169220629428242</v>
      </c>
      <c r="E28" s="247">
        <v>763</v>
      </c>
      <c r="F28" s="244">
        <f t="shared" si="1"/>
        <v>0.12572087658592848</v>
      </c>
      <c r="G28" s="247">
        <v>4264</v>
      </c>
      <c r="H28" s="244">
        <f t="shared" si="2"/>
        <v>0.702586917119789</v>
      </c>
      <c r="I28" s="247">
        <f t="shared" si="3"/>
        <v>6069</v>
      </c>
      <c r="AQ28"/>
      <c r="AS28"/>
      <c r="AT28" s="66"/>
      <c r="AV28" s="66"/>
    </row>
    <row r="30" ht="12.75">
      <c r="B30" s="6" t="s">
        <v>5</v>
      </c>
    </row>
    <row r="31" ht="12.75">
      <c r="B31" t="s">
        <v>43</v>
      </c>
    </row>
    <row r="32" ht="12.75">
      <c r="B32" t="s">
        <v>74</v>
      </c>
    </row>
    <row r="33" ht="12.75">
      <c r="B33" t="s">
        <v>108</v>
      </c>
    </row>
    <row r="34" ht="12.75">
      <c r="B34" s="7" t="s">
        <v>185</v>
      </c>
    </row>
    <row r="35" ht="12.75">
      <c r="B35" s="6"/>
    </row>
    <row r="36" spans="2:53" ht="18">
      <c r="B36" s="548" t="s">
        <v>197</v>
      </c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548"/>
      <c r="AR36" s="548"/>
      <c r="AS36" s="548"/>
      <c r="AT36" s="548"/>
      <c r="AU36" s="548"/>
      <c r="AV36" s="548"/>
      <c r="AW36" s="548"/>
      <c r="AX36" s="548"/>
      <c r="AY36" s="548"/>
      <c r="AZ36" s="548"/>
      <c r="BA36" s="548"/>
    </row>
    <row r="37" ht="13.5" customHeight="1"/>
    <row r="38" spans="2:66" ht="13.5" customHeight="1">
      <c r="B38" s="547" t="s">
        <v>115</v>
      </c>
      <c r="C38" s="546" t="s">
        <v>85</v>
      </c>
      <c r="D38" s="546"/>
      <c r="E38" s="546" t="s">
        <v>86</v>
      </c>
      <c r="F38" s="546"/>
      <c r="G38" s="546" t="s">
        <v>87</v>
      </c>
      <c r="H38" s="546"/>
      <c r="I38" s="546" t="s">
        <v>88</v>
      </c>
      <c r="J38" s="546"/>
      <c r="K38" s="546" t="s">
        <v>89</v>
      </c>
      <c r="L38" s="546"/>
      <c r="M38" s="546" t="s">
        <v>90</v>
      </c>
      <c r="N38" s="546"/>
      <c r="O38" s="546" t="s">
        <v>91</v>
      </c>
      <c r="P38" s="546"/>
      <c r="Q38" s="546" t="s">
        <v>92</v>
      </c>
      <c r="R38" s="546"/>
      <c r="S38" s="546" t="s">
        <v>94</v>
      </c>
      <c r="T38" s="546"/>
      <c r="U38" s="546" t="s">
        <v>93</v>
      </c>
      <c r="V38" s="546"/>
      <c r="W38" s="550" t="s">
        <v>95</v>
      </c>
      <c r="X38" s="550"/>
      <c r="Y38" s="550" t="s">
        <v>96</v>
      </c>
      <c r="Z38" s="550"/>
      <c r="AA38" s="550" t="s">
        <v>97</v>
      </c>
      <c r="AB38" s="550"/>
      <c r="AC38" s="550" t="s">
        <v>7</v>
      </c>
      <c r="AD38" s="550"/>
      <c r="AE38" s="550" t="s">
        <v>98</v>
      </c>
      <c r="AF38" s="550"/>
      <c r="AG38" s="550" t="s">
        <v>110</v>
      </c>
      <c r="AH38" s="550"/>
      <c r="AI38" s="550" t="s">
        <v>149</v>
      </c>
      <c r="AJ38" s="550"/>
      <c r="AK38" s="550" t="s">
        <v>99</v>
      </c>
      <c r="AL38" s="550"/>
      <c r="AM38" s="550" t="s">
        <v>128</v>
      </c>
      <c r="AN38" s="550"/>
      <c r="AO38" s="550" t="s">
        <v>150</v>
      </c>
      <c r="AP38" s="550"/>
      <c r="AQ38" s="550" t="s">
        <v>114</v>
      </c>
      <c r="AR38" s="550"/>
      <c r="AS38" s="550" t="s">
        <v>100</v>
      </c>
      <c r="AT38" s="550"/>
      <c r="AU38" s="550" t="s">
        <v>106</v>
      </c>
      <c r="AV38" s="550"/>
      <c r="AW38" s="550" t="s">
        <v>107</v>
      </c>
      <c r="AX38" s="550"/>
      <c r="AY38" s="550" t="s">
        <v>47</v>
      </c>
      <c r="AZ38" s="550"/>
      <c r="BA38" s="98" t="s">
        <v>4</v>
      </c>
      <c r="BL38" s="66"/>
      <c r="BN38" s="66"/>
    </row>
    <row r="39" spans="2:65" ht="13.5" customHeight="1">
      <c r="B39" s="547"/>
      <c r="C39" s="98" t="s">
        <v>102</v>
      </c>
      <c r="D39" s="98" t="s">
        <v>3</v>
      </c>
      <c r="E39" s="98" t="s">
        <v>102</v>
      </c>
      <c r="F39" s="98" t="s">
        <v>3</v>
      </c>
      <c r="G39" s="98" t="s">
        <v>102</v>
      </c>
      <c r="H39" s="98" t="s">
        <v>3</v>
      </c>
      <c r="I39" s="98" t="s">
        <v>102</v>
      </c>
      <c r="J39" s="98" t="s">
        <v>3</v>
      </c>
      <c r="K39" s="98" t="s">
        <v>102</v>
      </c>
      <c r="L39" s="98" t="s">
        <v>3</v>
      </c>
      <c r="M39" s="98" t="s">
        <v>102</v>
      </c>
      <c r="N39" s="98" t="s">
        <v>3</v>
      </c>
      <c r="O39" s="98" t="s">
        <v>102</v>
      </c>
      <c r="P39" s="98" t="s">
        <v>3</v>
      </c>
      <c r="Q39" s="98" t="s">
        <v>102</v>
      </c>
      <c r="R39" s="98" t="s">
        <v>3</v>
      </c>
      <c r="S39" s="98" t="s">
        <v>102</v>
      </c>
      <c r="T39" s="98" t="s">
        <v>3</v>
      </c>
      <c r="U39" s="98" t="s">
        <v>102</v>
      </c>
      <c r="V39" s="98" t="s">
        <v>3</v>
      </c>
      <c r="W39" s="98" t="s">
        <v>102</v>
      </c>
      <c r="X39" s="98" t="s">
        <v>3</v>
      </c>
      <c r="Y39" s="98" t="s">
        <v>102</v>
      </c>
      <c r="Z39" s="98" t="s">
        <v>3</v>
      </c>
      <c r="AA39" s="98" t="s">
        <v>102</v>
      </c>
      <c r="AB39" s="98" t="s">
        <v>3</v>
      </c>
      <c r="AC39" s="98" t="s">
        <v>102</v>
      </c>
      <c r="AD39" s="98" t="s">
        <v>3</v>
      </c>
      <c r="AE39" s="98" t="s">
        <v>102</v>
      </c>
      <c r="AF39" s="98" t="s">
        <v>3</v>
      </c>
      <c r="AG39" s="98" t="s">
        <v>102</v>
      </c>
      <c r="AH39" s="98" t="s">
        <v>3</v>
      </c>
      <c r="AI39" s="98" t="s">
        <v>102</v>
      </c>
      <c r="AJ39" s="98" t="s">
        <v>3</v>
      </c>
      <c r="AK39" s="98" t="s">
        <v>102</v>
      </c>
      <c r="AL39" s="98" t="s">
        <v>3</v>
      </c>
      <c r="AM39" s="98" t="s">
        <v>102</v>
      </c>
      <c r="AN39" s="98" t="s">
        <v>3</v>
      </c>
      <c r="AO39" s="98" t="s">
        <v>102</v>
      </c>
      <c r="AP39" s="98" t="s">
        <v>3</v>
      </c>
      <c r="AQ39" s="98" t="s">
        <v>102</v>
      </c>
      <c r="AR39" s="98" t="s">
        <v>3</v>
      </c>
      <c r="AS39" s="98" t="s">
        <v>102</v>
      </c>
      <c r="AT39" s="98" t="s">
        <v>3</v>
      </c>
      <c r="AU39" s="98" t="s">
        <v>102</v>
      </c>
      <c r="AV39" s="98" t="s">
        <v>3</v>
      </c>
      <c r="AW39" s="98" t="s">
        <v>102</v>
      </c>
      <c r="AX39" s="98" t="s">
        <v>3</v>
      </c>
      <c r="AY39" s="98" t="s">
        <v>102</v>
      </c>
      <c r="AZ39" s="98" t="s">
        <v>3</v>
      </c>
      <c r="BA39" s="245"/>
      <c r="BK39" s="66"/>
      <c r="BM39" s="66"/>
    </row>
    <row r="40" spans="2:66" ht="12.75">
      <c r="B40" s="95" t="s">
        <v>241</v>
      </c>
      <c r="C40" s="75">
        <v>1</v>
      </c>
      <c r="D40" s="190">
        <f>C40/BA40</f>
        <v>0.041666666666666664</v>
      </c>
      <c r="E40" s="75">
        <v>1</v>
      </c>
      <c r="F40" s="190">
        <f>E40/BA40</f>
        <v>0.041666666666666664</v>
      </c>
      <c r="G40" s="75">
        <v>1</v>
      </c>
      <c r="H40" s="190">
        <f>G40/BA40</f>
        <v>0.041666666666666664</v>
      </c>
      <c r="I40" s="75"/>
      <c r="J40" s="190">
        <f>I40/BA40</f>
        <v>0</v>
      </c>
      <c r="K40" s="75">
        <v>2</v>
      </c>
      <c r="L40" s="190">
        <f>K40/BA40</f>
        <v>0.08333333333333333</v>
      </c>
      <c r="M40" s="75"/>
      <c r="N40" s="190">
        <f>M40/BA40</f>
        <v>0</v>
      </c>
      <c r="O40" s="75"/>
      <c r="P40" s="190">
        <f>O40/BA40</f>
        <v>0</v>
      </c>
      <c r="Q40" s="75"/>
      <c r="R40" s="190">
        <f>Q40/BA40</f>
        <v>0</v>
      </c>
      <c r="S40" s="75"/>
      <c r="T40" s="190">
        <f>S40/BA40</f>
        <v>0</v>
      </c>
      <c r="U40" s="75"/>
      <c r="V40" s="190">
        <f>U40/BA40</f>
        <v>0</v>
      </c>
      <c r="W40" s="75"/>
      <c r="X40" s="190">
        <f>W40/BA40</f>
        <v>0</v>
      </c>
      <c r="Y40" s="75"/>
      <c r="Z40" s="190">
        <f>Y40/BA40</f>
        <v>0</v>
      </c>
      <c r="AA40" s="75"/>
      <c r="AB40" s="190">
        <f>AA40/BA40</f>
        <v>0</v>
      </c>
      <c r="AC40" s="75">
        <v>16</v>
      </c>
      <c r="AD40" s="190">
        <f>AC40/BA40</f>
        <v>0.6666666666666666</v>
      </c>
      <c r="AE40" s="75"/>
      <c r="AF40" s="190">
        <f>AE40/BA40</f>
        <v>0</v>
      </c>
      <c r="AG40" s="75"/>
      <c r="AH40" s="190">
        <f>AG40/BA40</f>
        <v>0</v>
      </c>
      <c r="AI40" s="92"/>
      <c r="AJ40" s="190">
        <f>AI40/BA40</f>
        <v>0</v>
      </c>
      <c r="AK40" s="75"/>
      <c r="AL40" s="190">
        <f>AK40/BA40</f>
        <v>0</v>
      </c>
      <c r="AM40" s="75"/>
      <c r="AN40" s="190">
        <f>AM40/BA40</f>
        <v>0</v>
      </c>
      <c r="AO40" s="75"/>
      <c r="AP40" s="190">
        <f>AO40/BA40</f>
        <v>0</v>
      </c>
      <c r="AQ40" s="75"/>
      <c r="AR40" s="190">
        <f>AQ40/BA40</f>
        <v>0</v>
      </c>
      <c r="AS40" s="75"/>
      <c r="AT40" s="190">
        <f>AS40/BA40</f>
        <v>0</v>
      </c>
      <c r="AU40" s="75"/>
      <c r="AV40" s="190">
        <f>AU40/BA40</f>
        <v>0</v>
      </c>
      <c r="AW40" s="75">
        <v>1</v>
      </c>
      <c r="AX40" s="190">
        <f>AW40/BA40</f>
        <v>0.041666666666666664</v>
      </c>
      <c r="AY40" s="75">
        <v>2</v>
      </c>
      <c r="AZ40" s="190">
        <f>AY40/BA40</f>
        <v>0.08333333333333333</v>
      </c>
      <c r="BA40" s="84">
        <f>SUM(AY40,AW40,AU40,AS40,AQ40,AO40,AM40,AK40,AI40,AG40,AE40,AC40,AA40,Y40,W40,U40,S40,Q40,O40,M40,K40,I40,G40,E40,C40)</f>
        <v>24</v>
      </c>
      <c r="BL40" s="66"/>
      <c r="BN40" s="66"/>
    </row>
    <row r="41" spans="2:66" ht="12.75">
      <c r="B41" s="95" t="s">
        <v>242</v>
      </c>
      <c r="C41" s="75">
        <v>19</v>
      </c>
      <c r="D41" s="190">
        <f aca="true" t="shared" si="4" ref="D41:D61">C41/BA41</f>
        <v>0.01483216237314598</v>
      </c>
      <c r="E41" s="75">
        <v>76</v>
      </c>
      <c r="F41" s="190">
        <f aca="true" t="shared" si="5" ref="F41:F62">E41/BA41</f>
        <v>0.05932864949258392</v>
      </c>
      <c r="G41" s="75">
        <v>27</v>
      </c>
      <c r="H41" s="190">
        <f aca="true" t="shared" si="6" ref="H41:H62">G41/BA41</f>
        <v>0.02107728337236534</v>
      </c>
      <c r="I41" s="75">
        <v>44</v>
      </c>
      <c r="J41" s="190">
        <f aca="true" t="shared" si="7" ref="J41:J62">I41/BA41</f>
        <v>0.03434816549570648</v>
      </c>
      <c r="K41" s="75">
        <v>27</v>
      </c>
      <c r="L41" s="190">
        <f aca="true" t="shared" si="8" ref="L41:L62">K41/BA41</f>
        <v>0.02107728337236534</v>
      </c>
      <c r="M41" s="75">
        <v>7</v>
      </c>
      <c r="N41" s="190">
        <f aca="true" t="shared" si="9" ref="N41:N62">M41/BA41</f>
        <v>0.00546448087431694</v>
      </c>
      <c r="O41" s="75">
        <v>6</v>
      </c>
      <c r="P41" s="190">
        <f aca="true" t="shared" si="10" ref="P41:P62">O41/BA41</f>
        <v>0.00468384074941452</v>
      </c>
      <c r="Q41" s="75">
        <v>5</v>
      </c>
      <c r="R41" s="190">
        <f aca="true" t="shared" si="11" ref="R41:R62">Q41/BA41</f>
        <v>0.0039032006245121</v>
      </c>
      <c r="S41" s="75">
        <v>17</v>
      </c>
      <c r="T41" s="190">
        <f aca="true" t="shared" si="12" ref="T41:T62">S41/BA41</f>
        <v>0.01327088212334114</v>
      </c>
      <c r="U41" s="75">
        <v>11</v>
      </c>
      <c r="V41" s="190">
        <f aca="true" t="shared" si="13" ref="V41:V62">U41/BA41</f>
        <v>0.00858704137392662</v>
      </c>
      <c r="W41" s="75">
        <v>4</v>
      </c>
      <c r="X41" s="190">
        <f aca="true" t="shared" si="14" ref="X41:X62">W41/BA41</f>
        <v>0.00312256049960968</v>
      </c>
      <c r="Y41" s="75">
        <v>7</v>
      </c>
      <c r="Z41" s="190">
        <f aca="true" t="shared" si="15" ref="Z41:Z62">Y41/BA41</f>
        <v>0.00546448087431694</v>
      </c>
      <c r="AA41" s="75">
        <v>7</v>
      </c>
      <c r="AB41" s="190">
        <f aca="true" t="shared" si="16" ref="AB41:AB62">AA41/BA41</f>
        <v>0.00546448087431694</v>
      </c>
      <c r="AC41" s="75">
        <v>637</v>
      </c>
      <c r="AD41" s="190">
        <f aca="true" t="shared" si="17" ref="AD41:AD62">AC41/BA41</f>
        <v>0.4972677595628415</v>
      </c>
      <c r="AE41" s="75">
        <v>119</v>
      </c>
      <c r="AF41" s="190">
        <f aca="true" t="shared" si="18" ref="AF41:AF62">AE41/BA41</f>
        <v>0.09289617486338798</v>
      </c>
      <c r="AG41" s="75">
        <v>48</v>
      </c>
      <c r="AH41" s="190">
        <f aca="true" t="shared" si="19" ref="AH41:AH62">AG41/BA41</f>
        <v>0.03747072599531616</v>
      </c>
      <c r="AI41" s="92"/>
      <c r="AJ41" s="190">
        <f aca="true" t="shared" si="20" ref="AJ41:AJ62">AI41/BA41</f>
        <v>0</v>
      </c>
      <c r="AK41" s="75">
        <v>1</v>
      </c>
      <c r="AL41" s="190">
        <f aca="true" t="shared" si="21" ref="AL41:AL62">AK41/BA41</f>
        <v>0.00078064012490242</v>
      </c>
      <c r="AM41" s="75"/>
      <c r="AN41" s="190">
        <f aca="true" t="shared" si="22" ref="AN41:AN62">AM41/BA41</f>
        <v>0</v>
      </c>
      <c r="AO41" s="75"/>
      <c r="AP41" s="190">
        <f aca="true" t="shared" si="23" ref="AP41:AP62">AO41/BA41</f>
        <v>0</v>
      </c>
      <c r="AQ41" s="75">
        <v>3</v>
      </c>
      <c r="AR41" s="190">
        <f aca="true" t="shared" si="24" ref="AR41:AR62">AQ41/BA41</f>
        <v>0.00234192037470726</v>
      </c>
      <c r="AS41" s="75">
        <v>47</v>
      </c>
      <c r="AT41" s="190">
        <f aca="true" t="shared" si="25" ref="AT41:AT62">AS41/BA41</f>
        <v>0.03669008587041374</v>
      </c>
      <c r="AU41" s="75">
        <v>15</v>
      </c>
      <c r="AV41" s="190">
        <f aca="true" t="shared" si="26" ref="AV41:AV62">AU41/BA41</f>
        <v>0.0117096018735363</v>
      </c>
      <c r="AW41" s="75">
        <v>25</v>
      </c>
      <c r="AX41" s="190">
        <f aca="true" t="shared" si="27" ref="AX41:AX62">AW41/BA41</f>
        <v>0.0195160031225605</v>
      </c>
      <c r="AY41" s="75">
        <v>129</v>
      </c>
      <c r="AZ41" s="190">
        <f aca="true" t="shared" si="28" ref="AZ41:AZ62">AY41/BA41</f>
        <v>0.10070257611241218</v>
      </c>
      <c r="BA41" s="84">
        <f aca="true" t="shared" si="29" ref="BA41:BA62">SUM(AY41,AW41,AU41,AS41,AQ41,AO41,AM41,AK41,AI41,AG41,AE41,AC41,AA41,Y41,W41,U41,S41,Q41,O41,M41,K41,I41,G41,E41,C41)</f>
        <v>1281</v>
      </c>
      <c r="BL41" s="66"/>
      <c r="BN41" s="66"/>
    </row>
    <row r="42" spans="2:66" ht="12.75">
      <c r="B42" s="95" t="s">
        <v>243</v>
      </c>
      <c r="C42" s="75">
        <v>2</v>
      </c>
      <c r="D42" s="190">
        <f t="shared" si="4"/>
        <v>0.010256410256410256</v>
      </c>
      <c r="E42" s="75">
        <v>6</v>
      </c>
      <c r="F42" s="190">
        <f t="shared" si="5"/>
        <v>0.03076923076923077</v>
      </c>
      <c r="G42" s="75">
        <v>2</v>
      </c>
      <c r="H42" s="190">
        <f t="shared" si="6"/>
        <v>0.010256410256410256</v>
      </c>
      <c r="I42" s="75">
        <v>1</v>
      </c>
      <c r="J42" s="190">
        <f t="shared" si="7"/>
        <v>0.005128205128205128</v>
      </c>
      <c r="K42" s="75">
        <v>4</v>
      </c>
      <c r="L42" s="190">
        <f t="shared" si="8"/>
        <v>0.020512820512820513</v>
      </c>
      <c r="M42" s="75">
        <v>3</v>
      </c>
      <c r="N42" s="190">
        <f t="shared" si="9"/>
        <v>0.015384615384615385</v>
      </c>
      <c r="O42" s="75"/>
      <c r="P42" s="190">
        <f t="shared" si="10"/>
        <v>0</v>
      </c>
      <c r="Q42" s="75"/>
      <c r="R42" s="190">
        <f t="shared" si="11"/>
        <v>0</v>
      </c>
      <c r="S42" s="75">
        <v>1</v>
      </c>
      <c r="T42" s="190">
        <f t="shared" si="12"/>
        <v>0.005128205128205128</v>
      </c>
      <c r="U42" s="75">
        <v>1</v>
      </c>
      <c r="V42" s="190">
        <f t="shared" si="13"/>
        <v>0.005128205128205128</v>
      </c>
      <c r="W42" s="75"/>
      <c r="X42" s="190">
        <f t="shared" si="14"/>
        <v>0</v>
      </c>
      <c r="Y42" s="75">
        <v>1</v>
      </c>
      <c r="Z42" s="190">
        <f t="shared" si="15"/>
        <v>0.005128205128205128</v>
      </c>
      <c r="AA42" s="75"/>
      <c r="AB42" s="190">
        <f t="shared" si="16"/>
        <v>0</v>
      </c>
      <c r="AC42" s="75">
        <v>143</v>
      </c>
      <c r="AD42" s="190">
        <f t="shared" si="17"/>
        <v>0.7333333333333333</v>
      </c>
      <c r="AE42" s="75">
        <v>8</v>
      </c>
      <c r="AF42" s="190">
        <f t="shared" si="18"/>
        <v>0.041025641025641026</v>
      </c>
      <c r="AG42" s="75">
        <v>1</v>
      </c>
      <c r="AH42" s="190">
        <f t="shared" si="19"/>
        <v>0.005128205128205128</v>
      </c>
      <c r="AI42" s="92"/>
      <c r="AJ42" s="190">
        <f t="shared" si="20"/>
        <v>0</v>
      </c>
      <c r="AK42" s="75">
        <v>1</v>
      </c>
      <c r="AL42" s="190">
        <f t="shared" si="21"/>
        <v>0.005128205128205128</v>
      </c>
      <c r="AM42" s="75"/>
      <c r="AN42" s="190">
        <f t="shared" si="22"/>
        <v>0</v>
      </c>
      <c r="AO42" s="75"/>
      <c r="AP42" s="190">
        <f t="shared" si="23"/>
        <v>0</v>
      </c>
      <c r="AQ42" s="75"/>
      <c r="AR42" s="190">
        <f t="shared" si="24"/>
        <v>0</v>
      </c>
      <c r="AS42" s="75"/>
      <c r="AT42" s="190">
        <f t="shared" si="25"/>
        <v>0</v>
      </c>
      <c r="AU42" s="75">
        <v>1</v>
      </c>
      <c r="AV42" s="190">
        <f t="shared" si="26"/>
        <v>0.005128205128205128</v>
      </c>
      <c r="AW42" s="75">
        <v>10</v>
      </c>
      <c r="AX42" s="190">
        <f t="shared" si="27"/>
        <v>0.05128205128205128</v>
      </c>
      <c r="AY42" s="75">
        <v>10</v>
      </c>
      <c r="AZ42" s="190">
        <f t="shared" si="28"/>
        <v>0.05128205128205128</v>
      </c>
      <c r="BA42" s="84">
        <f t="shared" si="29"/>
        <v>195</v>
      </c>
      <c r="BL42" s="66"/>
      <c r="BN42" s="66"/>
    </row>
    <row r="43" spans="2:66" ht="12.75">
      <c r="B43" s="95" t="s">
        <v>244</v>
      </c>
      <c r="C43" s="75">
        <v>7</v>
      </c>
      <c r="D43" s="190">
        <f t="shared" si="4"/>
        <v>0.012567324955116697</v>
      </c>
      <c r="E43" s="75">
        <v>31</v>
      </c>
      <c r="F43" s="190">
        <f t="shared" si="5"/>
        <v>0.05565529622980251</v>
      </c>
      <c r="G43" s="75">
        <v>8</v>
      </c>
      <c r="H43" s="190">
        <f t="shared" si="6"/>
        <v>0.01436265709156194</v>
      </c>
      <c r="I43" s="75">
        <v>16</v>
      </c>
      <c r="J43" s="190">
        <f t="shared" si="7"/>
        <v>0.02872531418312388</v>
      </c>
      <c r="K43" s="75">
        <v>19</v>
      </c>
      <c r="L43" s="190">
        <f t="shared" si="8"/>
        <v>0.03411131059245961</v>
      </c>
      <c r="M43" s="75">
        <v>2</v>
      </c>
      <c r="N43" s="190">
        <f t="shared" si="9"/>
        <v>0.003590664272890485</v>
      </c>
      <c r="O43" s="75">
        <v>2</v>
      </c>
      <c r="P43" s="190">
        <f t="shared" si="10"/>
        <v>0.003590664272890485</v>
      </c>
      <c r="Q43" s="75">
        <v>1</v>
      </c>
      <c r="R43" s="190">
        <f t="shared" si="11"/>
        <v>0.0017953321364452424</v>
      </c>
      <c r="S43" s="75">
        <v>2</v>
      </c>
      <c r="T43" s="190">
        <f t="shared" si="12"/>
        <v>0.003590664272890485</v>
      </c>
      <c r="U43" s="75">
        <v>7</v>
      </c>
      <c r="V43" s="190">
        <f t="shared" si="13"/>
        <v>0.012567324955116697</v>
      </c>
      <c r="W43" s="75">
        <v>3</v>
      </c>
      <c r="X43" s="190">
        <f t="shared" si="14"/>
        <v>0.005385996409335727</v>
      </c>
      <c r="Y43" s="75">
        <v>6</v>
      </c>
      <c r="Z43" s="190">
        <f t="shared" si="15"/>
        <v>0.010771992818671455</v>
      </c>
      <c r="AA43" s="75">
        <v>3</v>
      </c>
      <c r="AB43" s="190">
        <f t="shared" si="16"/>
        <v>0.005385996409335727</v>
      </c>
      <c r="AC43" s="75">
        <v>346</v>
      </c>
      <c r="AD43" s="190">
        <f t="shared" si="17"/>
        <v>0.6211849192100538</v>
      </c>
      <c r="AE43" s="75">
        <v>23</v>
      </c>
      <c r="AF43" s="190">
        <f t="shared" si="18"/>
        <v>0.04129263913824058</v>
      </c>
      <c r="AG43" s="75">
        <v>11</v>
      </c>
      <c r="AH43" s="190">
        <f t="shared" si="19"/>
        <v>0.019748653500897665</v>
      </c>
      <c r="AI43" s="92"/>
      <c r="AJ43" s="190">
        <f t="shared" si="20"/>
        <v>0</v>
      </c>
      <c r="AK43" s="75">
        <v>1</v>
      </c>
      <c r="AL43" s="190">
        <f t="shared" si="21"/>
        <v>0.0017953321364452424</v>
      </c>
      <c r="AM43" s="75"/>
      <c r="AN43" s="190">
        <f t="shared" si="22"/>
        <v>0</v>
      </c>
      <c r="AO43" s="75"/>
      <c r="AP43" s="190">
        <f t="shared" si="23"/>
        <v>0</v>
      </c>
      <c r="AQ43" s="75"/>
      <c r="AR43" s="190">
        <f t="shared" si="24"/>
        <v>0</v>
      </c>
      <c r="AS43" s="75">
        <v>5</v>
      </c>
      <c r="AT43" s="190">
        <f t="shared" si="25"/>
        <v>0.008976660682226212</v>
      </c>
      <c r="AU43" s="75">
        <v>7</v>
      </c>
      <c r="AV43" s="190">
        <f t="shared" si="26"/>
        <v>0.012567324955116697</v>
      </c>
      <c r="AW43" s="75">
        <v>6</v>
      </c>
      <c r="AX43" s="190">
        <f t="shared" si="27"/>
        <v>0.010771992818671455</v>
      </c>
      <c r="AY43" s="75">
        <v>51</v>
      </c>
      <c r="AZ43" s="190">
        <f t="shared" si="28"/>
        <v>0.09156193895870736</v>
      </c>
      <c r="BA43" s="84">
        <f t="shared" si="29"/>
        <v>557</v>
      </c>
      <c r="BL43" s="66"/>
      <c r="BN43" s="66"/>
    </row>
    <row r="44" spans="2:66" ht="12.75">
      <c r="B44" s="95" t="s">
        <v>245</v>
      </c>
      <c r="C44" s="75">
        <v>1</v>
      </c>
      <c r="D44" s="190">
        <f t="shared" si="4"/>
        <v>0.0045662100456621</v>
      </c>
      <c r="E44" s="75">
        <v>8</v>
      </c>
      <c r="F44" s="190">
        <f t="shared" si="5"/>
        <v>0.0365296803652968</v>
      </c>
      <c r="G44" s="75">
        <v>3</v>
      </c>
      <c r="H44" s="190">
        <f t="shared" si="6"/>
        <v>0.0136986301369863</v>
      </c>
      <c r="I44" s="75">
        <v>8</v>
      </c>
      <c r="J44" s="190">
        <f t="shared" si="7"/>
        <v>0.0365296803652968</v>
      </c>
      <c r="K44" s="75">
        <v>7</v>
      </c>
      <c r="L44" s="190">
        <f t="shared" si="8"/>
        <v>0.0319634703196347</v>
      </c>
      <c r="M44" s="75">
        <v>2</v>
      </c>
      <c r="N44" s="190">
        <f t="shared" si="9"/>
        <v>0.0091324200913242</v>
      </c>
      <c r="O44" s="75">
        <v>2</v>
      </c>
      <c r="P44" s="190">
        <f t="shared" si="10"/>
        <v>0.0091324200913242</v>
      </c>
      <c r="Q44" s="75"/>
      <c r="R44" s="190">
        <f t="shared" si="11"/>
        <v>0</v>
      </c>
      <c r="S44" s="75">
        <v>1</v>
      </c>
      <c r="T44" s="190">
        <f t="shared" si="12"/>
        <v>0.0045662100456621</v>
      </c>
      <c r="U44" s="75">
        <v>1</v>
      </c>
      <c r="V44" s="190">
        <f t="shared" si="13"/>
        <v>0.0045662100456621</v>
      </c>
      <c r="W44" s="75"/>
      <c r="X44" s="190">
        <f t="shared" si="14"/>
        <v>0</v>
      </c>
      <c r="Y44" s="75">
        <v>2</v>
      </c>
      <c r="Z44" s="190">
        <f t="shared" si="15"/>
        <v>0.0091324200913242</v>
      </c>
      <c r="AA44" s="75">
        <v>2</v>
      </c>
      <c r="AB44" s="190">
        <f t="shared" si="16"/>
        <v>0.0091324200913242</v>
      </c>
      <c r="AC44" s="75">
        <v>131</v>
      </c>
      <c r="AD44" s="190">
        <f t="shared" si="17"/>
        <v>0.5981735159817352</v>
      </c>
      <c r="AE44" s="75">
        <v>16</v>
      </c>
      <c r="AF44" s="190">
        <f t="shared" si="18"/>
        <v>0.0730593607305936</v>
      </c>
      <c r="AG44" s="75">
        <v>4</v>
      </c>
      <c r="AH44" s="190">
        <f t="shared" si="19"/>
        <v>0.0182648401826484</v>
      </c>
      <c r="AI44" s="92"/>
      <c r="AJ44" s="190">
        <f t="shared" si="20"/>
        <v>0</v>
      </c>
      <c r="AK44" s="75">
        <v>1</v>
      </c>
      <c r="AL44" s="190">
        <f t="shared" si="21"/>
        <v>0.0045662100456621</v>
      </c>
      <c r="AM44" s="75"/>
      <c r="AN44" s="190">
        <f t="shared" si="22"/>
        <v>0</v>
      </c>
      <c r="AO44" s="75">
        <v>1</v>
      </c>
      <c r="AP44" s="190">
        <f t="shared" si="23"/>
        <v>0.0045662100456621</v>
      </c>
      <c r="AQ44" s="75"/>
      <c r="AR44" s="190">
        <f t="shared" si="24"/>
        <v>0</v>
      </c>
      <c r="AS44" s="75">
        <v>5</v>
      </c>
      <c r="AT44" s="190">
        <f t="shared" si="25"/>
        <v>0.0228310502283105</v>
      </c>
      <c r="AU44" s="75">
        <v>2</v>
      </c>
      <c r="AV44" s="190">
        <f t="shared" si="26"/>
        <v>0.0091324200913242</v>
      </c>
      <c r="AW44" s="75">
        <v>8</v>
      </c>
      <c r="AX44" s="190">
        <f t="shared" si="27"/>
        <v>0.0365296803652968</v>
      </c>
      <c r="AY44" s="75">
        <v>14</v>
      </c>
      <c r="AZ44" s="190">
        <f t="shared" si="28"/>
        <v>0.0639269406392694</v>
      </c>
      <c r="BA44" s="84">
        <f t="shared" si="29"/>
        <v>219</v>
      </c>
      <c r="BL44" s="66"/>
      <c r="BN44" s="66"/>
    </row>
    <row r="45" spans="2:66" ht="12.75">
      <c r="B45" s="95" t="s">
        <v>246</v>
      </c>
      <c r="C45" s="75">
        <v>1</v>
      </c>
      <c r="D45" s="190">
        <f t="shared" si="4"/>
        <v>0.006493506493506494</v>
      </c>
      <c r="E45" s="75">
        <v>6</v>
      </c>
      <c r="F45" s="190">
        <f t="shared" si="5"/>
        <v>0.03896103896103896</v>
      </c>
      <c r="G45" s="75"/>
      <c r="H45" s="190">
        <f t="shared" si="6"/>
        <v>0</v>
      </c>
      <c r="I45" s="75">
        <v>4</v>
      </c>
      <c r="J45" s="190">
        <f t="shared" si="7"/>
        <v>0.025974025974025976</v>
      </c>
      <c r="K45" s="75">
        <v>3</v>
      </c>
      <c r="L45" s="190">
        <f t="shared" si="8"/>
        <v>0.01948051948051948</v>
      </c>
      <c r="M45" s="75"/>
      <c r="N45" s="190">
        <f t="shared" si="9"/>
        <v>0</v>
      </c>
      <c r="O45" s="75">
        <v>1</v>
      </c>
      <c r="P45" s="190">
        <f t="shared" si="10"/>
        <v>0.006493506493506494</v>
      </c>
      <c r="Q45" s="75"/>
      <c r="R45" s="190">
        <f t="shared" si="11"/>
        <v>0</v>
      </c>
      <c r="S45" s="75"/>
      <c r="T45" s="190">
        <f t="shared" si="12"/>
        <v>0</v>
      </c>
      <c r="U45" s="75">
        <v>2</v>
      </c>
      <c r="V45" s="190">
        <f t="shared" si="13"/>
        <v>0.012987012987012988</v>
      </c>
      <c r="W45" s="75">
        <v>1</v>
      </c>
      <c r="X45" s="190">
        <f t="shared" si="14"/>
        <v>0.006493506493506494</v>
      </c>
      <c r="Y45" s="75"/>
      <c r="Z45" s="190">
        <f t="shared" si="15"/>
        <v>0</v>
      </c>
      <c r="AA45" s="75">
        <v>2</v>
      </c>
      <c r="AB45" s="190">
        <f t="shared" si="16"/>
        <v>0.012987012987012988</v>
      </c>
      <c r="AC45" s="75">
        <v>98</v>
      </c>
      <c r="AD45" s="190">
        <f t="shared" si="17"/>
        <v>0.6363636363636364</v>
      </c>
      <c r="AE45" s="75">
        <v>13</v>
      </c>
      <c r="AF45" s="190">
        <f t="shared" si="18"/>
        <v>0.08441558441558442</v>
      </c>
      <c r="AG45" s="75">
        <v>1</v>
      </c>
      <c r="AH45" s="190">
        <f t="shared" si="19"/>
        <v>0.006493506493506494</v>
      </c>
      <c r="AI45" s="92"/>
      <c r="AJ45" s="190">
        <f t="shared" si="20"/>
        <v>0</v>
      </c>
      <c r="AK45" s="75">
        <v>1</v>
      </c>
      <c r="AL45" s="190">
        <f t="shared" si="21"/>
        <v>0.006493506493506494</v>
      </c>
      <c r="AM45" s="75"/>
      <c r="AN45" s="190">
        <f t="shared" si="22"/>
        <v>0</v>
      </c>
      <c r="AO45" s="75"/>
      <c r="AP45" s="190">
        <f t="shared" si="23"/>
        <v>0</v>
      </c>
      <c r="AQ45" s="75"/>
      <c r="AR45" s="190">
        <f t="shared" si="24"/>
        <v>0</v>
      </c>
      <c r="AS45" s="75">
        <v>9</v>
      </c>
      <c r="AT45" s="190">
        <f t="shared" si="25"/>
        <v>0.05844155844155844</v>
      </c>
      <c r="AU45" s="75">
        <v>1</v>
      </c>
      <c r="AV45" s="190">
        <f t="shared" si="26"/>
        <v>0.006493506493506494</v>
      </c>
      <c r="AW45" s="75">
        <v>4</v>
      </c>
      <c r="AX45" s="190">
        <f t="shared" si="27"/>
        <v>0.025974025974025976</v>
      </c>
      <c r="AY45" s="75">
        <v>7</v>
      </c>
      <c r="AZ45" s="190">
        <f t="shared" si="28"/>
        <v>0.045454545454545456</v>
      </c>
      <c r="BA45" s="84">
        <f t="shared" si="29"/>
        <v>154</v>
      </c>
      <c r="BL45" s="66"/>
      <c r="BN45" s="66"/>
    </row>
    <row r="46" spans="2:66" ht="12.75">
      <c r="B46" s="95" t="s">
        <v>247</v>
      </c>
      <c r="C46" s="75"/>
      <c r="D46" s="190">
        <f t="shared" si="4"/>
        <v>0</v>
      </c>
      <c r="E46" s="75">
        <v>7</v>
      </c>
      <c r="F46" s="190">
        <f t="shared" si="5"/>
        <v>0.028925619834710745</v>
      </c>
      <c r="G46" s="75">
        <v>4</v>
      </c>
      <c r="H46" s="190">
        <f t="shared" si="6"/>
        <v>0.01652892561983471</v>
      </c>
      <c r="I46" s="75">
        <v>6</v>
      </c>
      <c r="J46" s="190">
        <f t="shared" si="7"/>
        <v>0.024793388429752067</v>
      </c>
      <c r="K46" s="75">
        <v>2</v>
      </c>
      <c r="L46" s="190">
        <f t="shared" si="8"/>
        <v>0.008264462809917356</v>
      </c>
      <c r="M46" s="75">
        <v>1</v>
      </c>
      <c r="N46" s="190">
        <f t="shared" si="9"/>
        <v>0.004132231404958678</v>
      </c>
      <c r="O46" s="75">
        <v>2</v>
      </c>
      <c r="P46" s="190">
        <f t="shared" si="10"/>
        <v>0.008264462809917356</v>
      </c>
      <c r="Q46" s="75">
        <v>1</v>
      </c>
      <c r="R46" s="190">
        <f t="shared" si="11"/>
        <v>0.004132231404958678</v>
      </c>
      <c r="S46" s="75">
        <v>1</v>
      </c>
      <c r="T46" s="190">
        <f t="shared" si="12"/>
        <v>0.004132231404958678</v>
      </c>
      <c r="U46" s="75">
        <v>3</v>
      </c>
      <c r="V46" s="190">
        <f t="shared" si="13"/>
        <v>0.012396694214876033</v>
      </c>
      <c r="W46" s="75">
        <v>1</v>
      </c>
      <c r="X46" s="190">
        <f t="shared" si="14"/>
        <v>0.004132231404958678</v>
      </c>
      <c r="Y46" s="75">
        <v>3</v>
      </c>
      <c r="Z46" s="190">
        <f t="shared" si="15"/>
        <v>0.012396694214876033</v>
      </c>
      <c r="AA46" s="75">
        <v>2</v>
      </c>
      <c r="AB46" s="190">
        <f t="shared" si="16"/>
        <v>0.008264462809917356</v>
      </c>
      <c r="AC46" s="75">
        <v>152</v>
      </c>
      <c r="AD46" s="190">
        <f t="shared" si="17"/>
        <v>0.628099173553719</v>
      </c>
      <c r="AE46" s="75">
        <v>11</v>
      </c>
      <c r="AF46" s="190">
        <f t="shared" si="18"/>
        <v>0.045454545454545456</v>
      </c>
      <c r="AG46" s="75">
        <v>1</v>
      </c>
      <c r="AH46" s="190">
        <f t="shared" si="19"/>
        <v>0.004132231404958678</v>
      </c>
      <c r="AI46" s="92"/>
      <c r="AJ46" s="190">
        <f t="shared" si="20"/>
        <v>0</v>
      </c>
      <c r="AK46" s="75"/>
      <c r="AL46" s="190">
        <f t="shared" si="21"/>
        <v>0</v>
      </c>
      <c r="AM46" s="75"/>
      <c r="AN46" s="190">
        <f t="shared" si="22"/>
        <v>0</v>
      </c>
      <c r="AO46" s="75"/>
      <c r="AP46" s="190">
        <f t="shared" si="23"/>
        <v>0</v>
      </c>
      <c r="AQ46" s="75">
        <v>1</v>
      </c>
      <c r="AR46" s="190">
        <f t="shared" si="24"/>
        <v>0.004132231404958678</v>
      </c>
      <c r="AS46" s="75">
        <v>3</v>
      </c>
      <c r="AT46" s="190">
        <f t="shared" si="25"/>
        <v>0.012396694214876033</v>
      </c>
      <c r="AU46" s="75">
        <v>1</v>
      </c>
      <c r="AV46" s="190">
        <f t="shared" si="26"/>
        <v>0.004132231404958678</v>
      </c>
      <c r="AW46" s="75">
        <v>12</v>
      </c>
      <c r="AX46" s="190">
        <f t="shared" si="27"/>
        <v>0.049586776859504134</v>
      </c>
      <c r="AY46" s="75">
        <v>28</v>
      </c>
      <c r="AZ46" s="190">
        <f t="shared" si="28"/>
        <v>0.11570247933884298</v>
      </c>
      <c r="BA46" s="84">
        <f t="shared" si="29"/>
        <v>242</v>
      </c>
      <c r="BL46" s="66"/>
      <c r="BN46" s="66"/>
    </row>
    <row r="47" spans="2:66" ht="12.75">
      <c r="B47" s="95" t="s">
        <v>248</v>
      </c>
      <c r="C47" s="75"/>
      <c r="D47" s="190">
        <f t="shared" si="4"/>
        <v>0</v>
      </c>
      <c r="E47" s="75">
        <v>2</v>
      </c>
      <c r="F47" s="190">
        <f t="shared" si="5"/>
        <v>0.037037037037037035</v>
      </c>
      <c r="G47" s="75">
        <v>1</v>
      </c>
      <c r="H47" s="190">
        <f t="shared" si="6"/>
        <v>0.018518518518518517</v>
      </c>
      <c r="I47" s="75">
        <v>1</v>
      </c>
      <c r="J47" s="190">
        <f t="shared" si="7"/>
        <v>0.018518518518518517</v>
      </c>
      <c r="K47" s="75"/>
      <c r="L47" s="190">
        <f t="shared" si="8"/>
        <v>0</v>
      </c>
      <c r="M47" s="75"/>
      <c r="N47" s="190">
        <f t="shared" si="9"/>
        <v>0</v>
      </c>
      <c r="O47" s="75"/>
      <c r="P47" s="190">
        <f t="shared" si="10"/>
        <v>0</v>
      </c>
      <c r="Q47" s="75">
        <v>1</v>
      </c>
      <c r="R47" s="190">
        <f t="shared" si="11"/>
        <v>0.018518518518518517</v>
      </c>
      <c r="S47" s="75"/>
      <c r="T47" s="190">
        <f t="shared" si="12"/>
        <v>0</v>
      </c>
      <c r="U47" s="75">
        <v>1</v>
      </c>
      <c r="V47" s="190">
        <f t="shared" si="13"/>
        <v>0.018518518518518517</v>
      </c>
      <c r="W47" s="75"/>
      <c r="X47" s="190">
        <f t="shared" si="14"/>
        <v>0</v>
      </c>
      <c r="Y47" s="75"/>
      <c r="Z47" s="190">
        <f t="shared" si="15"/>
        <v>0</v>
      </c>
      <c r="AA47" s="75"/>
      <c r="AB47" s="190">
        <f t="shared" si="16"/>
        <v>0</v>
      </c>
      <c r="AC47" s="75">
        <v>41</v>
      </c>
      <c r="AD47" s="190">
        <f t="shared" si="17"/>
        <v>0.7592592592592593</v>
      </c>
      <c r="AE47" s="75">
        <v>4</v>
      </c>
      <c r="AF47" s="190">
        <f t="shared" si="18"/>
        <v>0.07407407407407407</v>
      </c>
      <c r="AG47" s="75">
        <v>1</v>
      </c>
      <c r="AH47" s="190">
        <f t="shared" si="19"/>
        <v>0.018518518518518517</v>
      </c>
      <c r="AI47" s="92"/>
      <c r="AJ47" s="190">
        <f t="shared" si="20"/>
        <v>0</v>
      </c>
      <c r="AK47" s="75"/>
      <c r="AL47" s="190">
        <f t="shared" si="21"/>
        <v>0</v>
      </c>
      <c r="AM47" s="75"/>
      <c r="AN47" s="190">
        <f t="shared" si="22"/>
        <v>0</v>
      </c>
      <c r="AO47" s="75"/>
      <c r="AP47" s="190">
        <f t="shared" si="23"/>
        <v>0</v>
      </c>
      <c r="AQ47" s="75"/>
      <c r="AR47" s="190">
        <f t="shared" si="24"/>
        <v>0</v>
      </c>
      <c r="AS47" s="75"/>
      <c r="AT47" s="190">
        <f t="shared" si="25"/>
        <v>0</v>
      </c>
      <c r="AU47" s="75"/>
      <c r="AV47" s="190">
        <f t="shared" si="26"/>
        <v>0</v>
      </c>
      <c r="AW47" s="75"/>
      <c r="AX47" s="190">
        <f t="shared" si="27"/>
        <v>0</v>
      </c>
      <c r="AY47" s="75">
        <v>2</v>
      </c>
      <c r="AZ47" s="190">
        <f t="shared" si="28"/>
        <v>0.037037037037037035</v>
      </c>
      <c r="BA47" s="84">
        <f t="shared" si="29"/>
        <v>54</v>
      </c>
      <c r="BL47" s="66"/>
      <c r="BN47" s="66"/>
    </row>
    <row r="48" spans="2:66" ht="12.75">
      <c r="B48" s="95" t="s">
        <v>113</v>
      </c>
      <c r="C48" s="75">
        <v>1</v>
      </c>
      <c r="D48" s="190">
        <f t="shared" si="4"/>
        <v>0.007462686567164179</v>
      </c>
      <c r="E48" s="75">
        <v>5</v>
      </c>
      <c r="F48" s="190">
        <f t="shared" si="5"/>
        <v>0.03731343283582089</v>
      </c>
      <c r="G48" s="75">
        <v>4</v>
      </c>
      <c r="H48" s="190">
        <f t="shared" si="6"/>
        <v>0.029850746268656716</v>
      </c>
      <c r="I48" s="75">
        <v>6</v>
      </c>
      <c r="J48" s="190">
        <f t="shared" si="7"/>
        <v>0.04477611940298507</v>
      </c>
      <c r="K48" s="75">
        <v>3</v>
      </c>
      <c r="L48" s="190">
        <f t="shared" si="8"/>
        <v>0.022388059701492536</v>
      </c>
      <c r="M48" s="75">
        <v>1</v>
      </c>
      <c r="N48" s="190">
        <f t="shared" si="9"/>
        <v>0.007462686567164179</v>
      </c>
      <c r="O48" s="75">
        <v>3</v>
      </c>
      <c r="P48" s="190">
        <f t="shared" si="10"/>
        <v>0.022388059701492536</v>
      </c>
      <c r="Q48" s="75"/>
      <c r="R48" s="190">
        <f t="shared" si="11"/>
        <v>0</v>
      </c>
      <c r="S48" s="75">
        <v>2</v>
      </c>
      <c r="T48" s="190">
        <f t="shared" si="12"/>
        <v>0.014925373134328358</v>
      </c>
      <c r="U48" s="75">
        <v>4</v>
      </c>
      <c r="V48" s="190">
        <f t="shared" si="13"/>
        <v>0.029850746268656716</v>
      </c>
      <c r="W48" s="75"/>
      <c r="X48" s="190">
        <f t="shared" si="14"/>
        <v>0</v>
      </c>
      <c r="Y48" s="75"/>
      <c r="Z48" s="190">
        <f t="shared" si="15"/>
        <v>0</v>
      </c>
      <c r="AA48" s="75">
        <v>3</v>
      </c>
      <c r="AB48" s="190">
        <f t="shared" si="16"/>
        <v>0.022388059701492536</v>
      </c>
      <c r="AC48" s="75">
        <v>31</v>
      </c>
      <c r="AD48" s="190">
        <f t="shared" si="17"/>
        <v>0.23134328358208955</v>
      </c>
      <c r="AE48" s="75">
        <v>22</v>
      </c>
      <c r="AF48" s="190">
        <f t="shared" si="18"/>
        <v>0.16417910447761194</v>
      </c>
      <c r="AG48" s="75">
        <v>3</v>
      </c>
      <c r="AH48" s="190">
        <f t="shared" si="19"/>
        <v>0.022388059701492536</v>
      </c>
      <c r="AI48" s="92"/>
      <c r="AJ48" s="190">
        <f t="shared" si="20"/>
        <v>0</v>
      </c>
      <c r="AK48" s="75">
        <v>1</v>
      </c>
      <c r="AL48" s="190">
        <f t="shared" si="21"/>
        <v>0.007462686567164179</v>
      </c>
      <c r="AM48" s="75"/>
      <c r="AN48" s="190">
        <f t="shared" si="22"/>
        <v>0</v>
      </c>
      <c r="AO48" s="75"/>
      <c r="AP48" s="190">
        <f t="shared" si="23"/>
        <v>0</v>
      </c>
      <c r="AQ48" s="75">
        <v>3</v>
      </c>
      <c r="AR48" s="190">
        <f t="shared" si="24"/>
        <v>0.022388059701492536</v>
      </c>
      <c r="AS48" s="75">
        <v>30</v>
      </c>
      <c r="AT48" s="190">
        <f t="shared" si="25"/>
        <v>0.22388059701492538</v>
      </c>
      <c r="AU48" s="75">
        <v>1</v>
      </c>
      <c r="AV48" s="190">
        <f t="shared" si="26"/>
        <v>0.007462686567164179</v>
      </c>
      <c r="AW48" s="75">
        <v>1</v>
      </c>
      <c r="AX48" s="190">
        <f t="shared" si="27"/>
        <v>0.007462686567164179</v>
      </c>
      <c r="AY48" s="75">
        <v>10</v>
      </c>
      <c r="AZ48" s="190">
        <f t="shared" si="28"/>
        <v>0.07462686567164178</v>
      </c>
      <c r="BA48" s="84">
        <f t="shared" si="29"/>
        <v>134</v>
      </c>
      <c r="BL48" s="66"/>
      <c r="BN48" s="66"/>
    </row>
    <row r="49" spans="2:66" ht="12.75">
      <c r="B49" s="95" t="s">
        <v>249</v>
      </c>
      <c r="C49" s="75"/>
      <c r="D49" s="190">
        <f t="shared" si="4"/>
        <v>0</v>
      </c>
      <c r="E49" s="75">
        <v>3</v>
      </c>
      <c r="F49" s="190">
        <f t="shared" si="5"/>
        <v>0.030927835051546393</v>
      </c>
      <c r="G49" s="75">
        <v>1</v>
      </c>
      <c r="H49" s="190">
        <f t="shared" si="6"/>
        <v>0.010309278350515464</v>
      </c>
      <c r="I49" s="75">
        <v>1</v>
      </c>
      <c r="J49" s="190">
        <f t="shared" si="7"/>
        <v>0.010309278350515464</v>
      </c>
      <c r="K49" s="75">
        <v>2</v>
      </c>
      <c r="L49" s="190">
        <f t="shared" si="8"/>
        <v>0.020618556701030927</v>
      </c>
      <c r="M49" s="75">
        <v>2</v>
      </c>
      <c r="N49" s="190">
        <f t="shared" si="9"/>
        <v>0.020618556701030927</v>
      </c>
      <c r="O49" s="75">
        <v>1</v>
      </c>
      <c r="P49" s="190">
        <f t="shared" si="10"/>
        <v>0.010309278350515464</v>
      </c>
      <c r="Q49" s="75"/>
      <c r="R49" s="190">
        <f t="shared" si="11"/>
        <v>0</v>
      </c>
      <c r="S49" s="75"/>
      <c r="T49" s="190">
        <f t="shared" si="12"/>
        <v>0</v>
      </c>
      <c r="U49" s="75"/>
      <c r="V49" s="190">
        <f t="shared" si="13"/>
        <v>0</v>
      </c>
      <c r="W49" s="75">
        <v>1</v>
      </c>
      <c r="X49" s="190">
        <f t="shared" si="14"/>
        <v>0.010309278350515464</v>
      </c>
      <c r="Y49" s="75"/>
      <c r="Z49" s="190">
        <f t="shared" si="15"/>
        <v>0</v>
      </c>
      <c r="AA49" s="75">
        <v>1</v>
      </c>
      <c r="AB49" s="190">
        <f t="shared" si="16"/>
        <v>0.010309278350515464</v>
      </c>
      <c r="AC49" s="75">
        <v>65</v>
      </c>
      <c r="AD49" s="190">
        <f t="shared" si="17"/>
        <v>0.6701030927835051</v>
      </c>
      <c r="AE49" s="75">
        <v>9</v>
      </c>
      <c r="AF49" s="190">
        <f t="shared" si="18"/>
        <v>0.09278350515463918</v>
      </c>
      <c r="AG49" s="75">
        <v>2</v>
      </c>
      <c r="AH49" s="190">
        <f t="shared" si="19"/>
        <v>0.020618556701030927</v>
      </c>
      <c r="AI49" s="92"/>
      <c r="AJ49" s="190">
        <f t="shared" si="20"/>
        <v>0</v>
      </c>
      <c r="AK49" s="75">
        <v>1</v>
      </c>
      <c r="AL49" s="190">
        <f t="shared" si="21"/>
        <v>0.010309278350515464</v>
      </c>
      <c r="AM49" s="75"/>
      <c r="AN49" s="190">
        <f t="shared" si="22"/>
        <v>0</v>
      </c>
      <c r="AO49" s="75">
        <v>1</v>
      </c>
      <c r="AP49" s="190">
        <f t="shared" si="23"/>
        <v>0.010309278350515464</v>
      </c>
      <c r="AQ49" s="75"/>
      <c r="AR49" s="190">
        <f t="shared" si="24"/>
        <v>0</v>
      </c>
      <c r="AS49" s="75">
        <v>1</v>
      </c>
      <c r="AT49" s="190">
        <f t="shared" si="25"/>
        <v>0.010309278350515464</v>
      </c>
      <c r="AU49" s="75">
        <v>1</v>
      </c>
      <c r="AV49" s="190">
        <f t="shared" si="26"/>
        <v>0.010309278350515464</v>
      </c>
      <c r="AW49" s="75">
        <v>1</v>
      </c>
      <c r="AX49" s="190">
        <f t="shared" si="27"/>
        <v>0.010309278350515464</v>
      </c>
      <c r="AY49" s="75">
        <v>4</v>
      </c>
      <c r="AZ49" s="190">
        <f t="shared" si="28"/>
        <v>0.041237113402061855</v>
      </c>
      <c r="BA49" s="84">
        <f t="shared" si="29"/>
        <v>97</v>
      </c>
      <c r="BL49" s="66"/>
      <c r="BN49" s="66"/>
    </row>
    <row r="50" spans="2:66" ht="12.75">
      <c r="B50" s="95" t="s">
        <v>250</v>
      </c>
      <c r="C50" s="75"/>
      <c r="D50" s="190">
        <f t="shared" si="4"/>
        <v>0</v>
      </c>
      <c r="E50" s="75">
        <v>2</v>
      </c>
      <c r="F50" s="190">
        <f t="shared" si="5"/>
        <v>0.030303030303030304</v>
      </c>
      <c r="G50" s="75"/>
      <c r="H50" s="190">
        <f t="shared" si="6"/>
        <v>0</v>
      </c>
      <c r="I50" s="75">
        <v>1</v>
      </c>
      <c r="J50" s="190">
        <f t="shared" si="7"/>
        <v>0.015151515151515152</v>
      </c>
      <c r="K50" s="75"/>
      <c r="L50" s="190">
        <f t="shared" si="8"/>
        <v>0</v>
      </c>
      <c r="M50" s="75"/>
      <c r="N50" s="190">
        <f t="shared" si="9"/>
        <v>0</v>
      </c>
      <c r="O50" s="75">
        <v>1</v>
      </c>
      <c r="P50" s="190">
        <f t="shared" si="10"/>
        <v>0.015151515151515152</v>
      </c>
      <c r="Q50" s="75"/>
      <c r="R50" s="190">
        <f t="shared" si="11"/>
        <v>0</v>
      </c>
      <c r="S50" s="75">
        <v>1</v>
      </c>
      <c r="T50" s="190">
        <f t="shared" si="12"/>
        <v>0.015151515151515152</v>
      </c>
      <c r="U50" s="75"/>
      <c r="V50" s="190">
        <f t="shared" si="13"/>
        <v>0</v>
      </c>
      <c r="W50" s="75"/>
      <c r="X50" s="190">
        <f t="shared" si="14"/>
        <v>0</v>
      </c>
      <c r="Y50" s="75">
        <v>1</v>
      </c>
      <c r="Z50" s="190">
        <f t="shared" si="15"/>
        <v>0.015151515151515152</v>
      </c>
      <c r="AA50" s="75">
        <v>1</v>
      </c>
      <c r="AB50" s="190">
        <f t="shared" si="16"/>
        <v>0.015151515151515152</v>
      </c>
      <c r="AC50" s="75">
        <v>45</v>
      </c>
      <c r="AD50" s="190">
        <f t="shared" si="17"/>
        <v>0.6818181818181818</v>
      </c>
      <c r="AE50" s="75">
        <v>6</v>
      </c>
      <c r="AF50" s="190">
        <f t="shared" si="18"/>
        <v>0.09090909090909091</v>
      </c>
      <c r="AG50" s="75">
        <v>1</v>
      </c>
      <c r="AH50" s="190">
        <f t="shared" si="19"/>
        <v>0.015151515151515152</v>
      </c>
      <c r="AI50" s="92"/>
      <c r="AJ50" s="190">
        <f t="shared" si="20"/>
        <v>0</v>
      </c>
      <c r="AK50" s="75"/>
      <c r="AL50" s="190">
        <f t="shared" si="21"/>
        <v>0</v>
      </c>
      <c r="AM50" s="75"/>
      <c r="AN50" s="190">
        <f t="shared" si="22"/>
        <v>0</v>
      </c>
      <c r="AO50" s="75"/>
      <c r="AP50" s="190">
        <f t="shared" si="23"/>
        <v>0</v>
      </c>
      <c r="AQ50" s="75">
        <v>1</v>
      </c>
      <c r="AR50" s="190">
        <f t="shared" si="24"/>
        <v>0.015151515151515152</v>
      </c>
      <c r="AS50" s="75">
        <v>4</v>
      </c>
      <c r="AT50" s="190">
        <f t="shared" si="25"/>
        <v>0.06060606060606061</v>
      </c>
      <c r="AU50" s="75"/>
      <c r="AV50" s="190">
        <f t="shared" si="26"/>
        <v>0</v>
      </c>
      <c r="AW50" s="75"/>
      <c r="AX50" s="190">
        <f t="shared" si="27"/>
        <v>0</v>
      </c>
      <c r="AY50" s="75">
        <v>2</v>
      </c>
      <c r="AZ50" s="190">
        <f t="shared" si="28"/>
        <v>0.030303030303030304</v>
      </c>
      <c r="BA50" s="84">
        <f t="shared" si="29"/>
        <v>66</v>
      </c>
      <c r="BL50" s="66"/>
      <c r="BN50" s="66"/>
    </row>
    <row r="51" spans="2:66" ht="12.75">
      <c r="B51" s="95" t="s">
        <v>251</v>
      </c>
      <c r="C51" s="75"/>
      <c r="D51" s="190">
        <f t="shared" si="4"/>
        <v>0</v>
      </c>
      <c r="E51" s="75">
        <v>6</v>
      </c>
      <c r="F51" s="190">
        <f t="shared" si="5"/>
        <v>0.031914893617021274</v>
      </c>
      <c r="G51" s="75">
        <v>3</v>
      </c>
      <c r="H51" s="190">
        <f t="shared" si="6"/>
        <v>0.015957446808510637</v>
      </c>
      <c r="I51" s="75"/>
      <c r="J51" s="190">
        <f t="shared" si="7"/>
        <v>0</v>
      </c>
      <c r="K51" s="75">
        <v>4</v>
      </c>
      <c r="L51" s="190">
        <f t="shared" si="8"/>
        <v>0.02127659574468085</v>
      </c>
      <c r="M51" s="75">
        <v>2</v>
      </c>
      <c r="N51" s="190">
        <f t="shared" si="9"/>
        <v>0.010638297872340425</v>
      </c>
      <c r="O51" s="75">
        <v>1</v>
      </c>
      <c r="P51" s="190">
        <f t="shared" si="10"/>
        <v>0.005319148936170213</v>
      </c>
      <c r="Q51" s="75"/>
      <c r="R51" s="190">
        <f t="shared" si="11"/>
        <v>0</v>
      </c>
      <c r="S51" s="75"/>
      <c r="T51" s="190">
        <f t="shared" si="12"/>
        <v>0</v>
      </c>
      <c r="U51" s="75"/>
      <c r="V51" s="190">
        <f t="shared" si="13"/>
        <v>0</v>
      </c>
      <c r="W51" s="75">
        <v>1</v>
      </c>
      <c r="X51" s="190">
        <f t="shared" si="14"/>
        <v>0.005319148936170213</v>
      </c>
      <c r="Y51" s="75">
        <v>2</v>
      </c>
      <c r="Z51" s="190">
        <f t="shared" si="15"/>
        <v>0.010638297872340425</v>
      </c>
      <c r="AA51" s="75">
        <v>3</v>
      </c>
      <c r="AB51" s="190">
        <f t="shared" si="16"/>
        <v>0.015957446808510637</v>
      </c>
      <c r="AC51" s="75">
        <v>134</v>
      </c>
      <c r="AD51" s="190">
        <f t="shared" si="17"/>
        <v>0.7127659574468085</v>
      </c>
      <c r="AE51" s="75">
        <v>12</v>
      </c>
      <c r="AF51" s="190">
        <f t="shared" si="18"/>
        <v>0.06382978723404255</v>
      </c>
      <c r="AG51" s="75"/>
      <c r="AH51" s="190">
        <f t="shared" si="19"/>
        <v>0</v>
      </c>
      <c r="AI51" s="92">
        <v>1</v>
      </c>
      <c r="AJ51" s="190">
        <f t="shared" si="20"/>
        <v>0.005319148936170213</v>
      </c>
      <c r="AK51" s="75">
        <v>1</v>
      </c>
      <c r="AL51" s="190">
        <f t="shared" si="21"/>
        <v>0.005319148936170213</v>
      </c>
      <c r="AM51" s="75"/>
      <c r="AN51" s="190">
        <f t="shared" si="22"/>
        <v>0</v>
      </c>
      <c r="AO51" s="75"/>
      <c r="AP51" s="190">
        <f t="shared" si="23"/>
        <v>0</v>
      </c>
      <c r="AQ51" s="75"/>
      <c r="AR51" s="190">
        <f t="shared" si="24"/>
        <v>0</v>
      </c>
      <c r="AS51" s="75">
        <v>1</v>
      </c>
      <c r="AT51" s="190">
        <f t="shared" si="25"/>
        <v>0.005319148936170213</v>
      </c>
      <c r="AU51" s="75">
        <v>1</v>
      </c>
      <c r="AV51" s="190">
        <f t="shared" si="26"/>
        <v>0.005319148936170213</v>
      </c>
      <c r="AW51" s="75">
        <v>5</v>
      </c>
      <c r="AX51" s="190">
        <f t="shared" si="27"/>
        <v>0.026595744680851064</v>
      </c>
      <c r="AY51" s="75">
        <v>11</v>
      </c>
      <c r="AZ51" s="190">
        <f t="shared" si="28"/>
        <v>0.05851063829787234</v>
      </c>
      <c r="BA51" s="84">
        <f t="shared" si="29"/>
        <v>188</v>
      </c>
      <c r="BL51" s="66"/>
      <c r="BN51" s="66"/>
    </row>
    <row r="52" spans="2:66" ht="12.75">
      <c r="B52" s="95" t="s">
        <v>252</v>
      </c>
      <c r="C52" s="75"/>
      <c r="D52" s="190">
        <f t="shared" si="4"/>
        <v>0</v>
      </c>
      <c r="E52" s="75">
        <v>3</v>
      </c>
      <c r="F52" s="190">
        <f t="shared" si="5"/>
        <v>0.039473684210526314</v>
      </c>
      <c r="G52" s="75"/>
      <c r="H52" s="190">
        <f t="shared" si="6"/>
        <v>0</v>
      </c>
      <c r="I52" s="75">
        <v>1</v>
      </c>
      <c r="J52" s="190">
        <f t="shared" si="7"/>
        <v>0.013157894736842105</v>
      </c>
      <c r="K52" s="75"/>
      <c r="L52" s="190">
        <f t="shared" si="8"/>
        <v>0</v>
      </c>
      <c r="M52" s="75"/>
      <c r="N52" s="190">
        <f t="shared" si="9"/>
        <v>0</v>
      </c>
      <c r="O52" s="75">
        <v>1</v>
      </c>
      <c r="P52" s="190">
        <f t="shared" si="10"/>
        <v>0.013157894736842105</v>
      </c>
      <c r="Q52" s="75"/>
      <c r="R52" s="190">
        <f t="shared" si="11"/>
        <v>0</v>
      </c>
      <c r="S52" s="75"/>
      <c r="T52" s="190">
        <f t="shared" si="12"/>
        <v>0</v>
      </c>
      <c r="U52" s="75"/>
      <c r="V52" s="190">
        <f t="shared" si="13"/>
        <v>0</v>
      </c>
      <c r="W52" s="75"/>
      <c r="X52" s="190">
        <f t="shared" si="14"/>
        <v>0</v>
      </c>
      <c r="Y52" s="75"/>
      <c r="Z52" s="190">
        <f t="shared" si="15"/>
        <v>0</v>
      </c>
      <c r="AA52" s="75">
        <v>2</v>
      </c>
      <c r="AB52" s="190">
        <f t="shared" si="16"/>
        <v>0.02631578947368421</v>
      </c>
      <c r="AC52" s="75">
        <v>56</v>
      </c>
      <c r="AD52" s="190">
        <f t="shared" si="17"/>
        <v>0.7368421052631579</v>
      </c>
      <c r="AE52" s="75">
        <v>2</v>
      </c>
      <c r="AF52" s="190">
        <f t="shared" si="18"/>
        <v>0.02631578947368421</v>
      </c>
      <c r="AG52" s="75"/>
      <c r="AH52" s="190">
        <f t="shared" si="19"/>
        <v>0</v>
      </c>
      <c r="AI52" s="92"/>
      <c r="AJ52" s="190">
        <f t="shared" si="20"/>
        <v>0</v>
      </c>
      <c r="AK52" s="75"/>
      <c r="AL52" s="190">
        <f t="shared" si="21"/>
        <v>0</v>
      </c>
      <c r="AM52" s="75"/>
      <c r="AN52" s="190">
        <f t="shared" si="22"/>
        <v>0</v>
      </c>
      <c r="AO52" s="75"/>
      <c r="AP52" s="190">
        <f t="shared" si="23"/>
        <v>0</v>
      </c>
      <c r="AQ52" s="75"/>
      <c r="AR52" s="190">
        <f t="shared" si="24"/>
        <v>0</v>
      </c>
      <c r="AS52" s="75"/>
      <c r="AT52" s="190">
        <f t="shared" si="25"/>
        <v>0</v>
      </c>
      <c r="AU52" s="75">
        <v>3</v>
      </c>
      <c r="AV52" s="190">
        <f t="shared" si="26"/>
        <v>0.039473684210526314</v>
      </c>
      <c r="AW52" s="75">
        <v>2</v>
      </c>
      <c r="AX52" s="190">
        <f t="shared" si="27"/>
        <v>0.02631578947368421</v>
      </c>
      <c r="AY52" s="75">
        <v>6</v>
      </c>
      <c r="AZ52" s="190">
        <f t="shared" si="28"/>
        <v>0.07894736842105263</v>
      </c>
      <c r="BA52" s="84">
        <f t="shared" si="29"/>
        <v>76</v>
      </c>
      <c r="BL52" s="66"/>
      <c r="BN52" s="66"/>
    </row>
    <row r="53" spans="2:66" ht="12.75">
      <c r="B53" s="95" t="s">
        <v>253</v>
      </c>
      <c r="C53" s="75">
        <v>1</v>
      </c>
      <c r="D53" s="190">
        <f t="shared" si="4"/>
        <v>0.02631578947368421</v>
      </c>
      <c r="E53" s="75">
        <v>1</v>
      </c>
      <c r="F53" s="190">
        <f t="shared" si="5"/>
        <v>0.02631578947368421</v>
      </c>
      <c r="G53" s="75">
        <v>2</v>
      </c>
      <c r="H53" s="190">
        <f t="shared" si="6"/>
        <v>0.05263157894736842</v>
      </c>
      <c r="I53" s="75">
        <v>4</v>
      </c>
      <c r="J53" s="190">
        <f t="shared" si="7"/>
        <v>0.10526315789473684</v>
      </c>
      <c r="K53" s="75"/>
      <c r="L53" s="190">
        <f t="shared" si="8"/>
        <v>0</v>
      </c>
      <c r="M53" s="75"/>
      <c r="N53" s="190">
        <f t="shared" si="9"/>
        <v>0</v>
      </c>
      <c r="O53" s="75"/>
      <c r="P53" s="190">
        <f t="shared" si="10"/>
        <v>0</v>
      </c>
      <c r="Q53" s="75"/>
      <c r="R53" s="190">
        <f t="shared" si="11"/>
        <v>0</v>
      </c>
      <c r="S53" s="75"/>
      <c r="T53" s="190">
        <f t="shared" si="12"/>
        <v>0</v>
      </c>
      <c r="U53" s="75">
        <v>2</v>
      </c>
      <c r="V53" s="190">
        <f t="shared" si="13"/>
        <v>0.05263157894736842</v>
      </c>
      <c r="W53" s="75"/>
      <c r="X53" s="190">
        <f t="shared" si="14"/>
        <v>0</v>
      </c>
      <c r="Y53" s="75"/>
      <c r="Z53" s="190">
        <f t="shared" si="15"/>
        <v>0</v>
      </c>
      <c r="AA53" s="75">
        <v>2</v>
      </c>
      <c r="AB53" s="190">
        <f t="shared" si="16"/>
        <v>0.05263157894736842</v>
      </c>
      <c r="AC53" s="75">
        <v>7</v>
      </c>
      <c r="AD53" s="190">
        <f t="shared" si="17"/>
        <v>0.18421052631578946</v>
      </c>
      <c r="AE53" s="75">
        <v>7</v>
      </c>
      <c r="AF53" s="190">
        <f t="shared" si="18"/>
        <v>0.18421052631578946</v>
      </c>
      <c r="AG53" s="75"/>
      <c r="AH53" s="190">
        <f t="shared" si="19"/>
        <v>0</v>
      </c>
      <c r="AI53" s="92"/>
      <c r="AJ53" s="190">
        <f t="shared" si="20"/>
        <v>0</v>
      </c>
      <c r="AK53" s="75"/>
      <c r="AL53" s="190">
        <f t="shared" si="21"/>
        <v>0</v>
      </c>
      <c r="AM53" s="75"/>
      <c r="AN53" s="190">
        <f t="shared" si="22"/>
        <v>0</v>
      </c>
      <c r="AO53" s="75"/>
      <c r="AP53" s="190">
        <f t="shared" si="23"/>
        <v>0</v>
      </c>
      <c r="AQ53" s="75">
        <v>1</v>
      </c>
      <c r="AR53" s="190">
        <f t="shared" si="24"/>
        <v>0.02631578947368421</v>
      </c>
      <c r="AS53" s="75">
        <v>4</v>
      </c>
      <c r="AT53" s="190">
        <f t="shared" si="25"/>
        <v>0.10526315789473684</v>
      </c>
      <c r="AU53" s="75">
        <v>2</v>
      </c>
      <c r="AV53" s="190">
        <f t="shared" si="26"/>
        <v>0.05263157894736842</v>
      </c>
      <c r="AW53" s="75"/>
      <c r="AX53" s="190">
        <f t="shared" si="27"/>
        <v>0</v>
      </c>
      <c r="AY53" s="75">
        <v>5</v>
      </c>
      <c r="AZ53" s="190">
        <f t="shared" si="28"/>
        <v>0.13157894736842105</v>
      </c>
      <c r="BA53" s="84">
        <f t="shared" si="29"/>
        <v>38</v>
      </c>
      <c r="BL53" s="66"/>
      <c r="BN53" s="66"/>
    </row>
    <row r="54" spans="2:66" ht="12.75">
      <c r="B54" s="95" t="s">
        <v>254</v>
      </c>
      <c r="C54" s="75">
        <v>7</v>
      </c>
      <c r="D54" s="190">
        <f t="shared" si="4"/>
        <v>0.028</v>
      </c>
      <c r="E54" s="75">
        <v>10</v>
      </c>
      <c r="F54" s="190">
        <f t="shared" si="5"/>
        <v>0.04</v>
      </c>
      <c r="G54" s="75">
        <v>4</v>
      </c>
      <c r="H54" s="190">
        <f t="shared" si="6"/>
        <v>0.016</v>
      </c>
      <c r="I54" s="75">
        <v>10</v>
      </c>
      <c r="J54" s="190">
        <f t="shared" si="7"/>
        <v>0.04</v>
      </c>
      <c r="K54" s="75">
        <v>19</v>
      </c>
      <c r="L54" s="190">
        <f t="shared" si="8"/>
        <v>0.076</v>
      </c>
      <c r="M54" s="75">
        <v>1</v>
      </c>
      <c r="N54" s="190">
        <f t="shared" si="9"/>
        <v>0.004</v>
      </c>
      <c r="O54" s="75">
        <v>3</v>
      </c>
      <c r="P54" s="190">
        <f t="shared" si="10"/>
        <v>0.012</v>
      </c>
      <c r="Q54" s="75"/>
      <c r="R54" s="190">
        <f t="shared" si="11"/>
        <v>0</v>
      </c>
      <c r="S54" s="75">
        <v>3</v>
      </c>
      <c r="T54" s="190">
        <f t="shared" si="12"/>
        <v>0.012</v>
      </c>
      <c r="U54" s="75">
        <v>4</v>
      </c>
      <c r="V54" s="190">
        <f t="shared" si="13"/>
        <v>0.016</v>
      </c>
      <c r="W54" s="75">
        <v>1</v>
      </c>
      <c r="X54" s="190">
        <f t="shared" si="14"/>
        <v>0.004</v>
      </c>
      <c r="Y54" s="75">
        <v>1</v>
      </c>
      <c r="Z54" s="190">
        <f t="shared" si="15"/>
        <v>0.004</v>
      </c>
      <c r="AA54" s="75">
        <v>1</v>
      </c>
      <c r="AB54" s="190">
        <f t="shared" si="16"/>
        <v>0.004</v>
      </c>
      <c r="AC54" s="75">
        <v>110</v>
      </c>
      <c r="AD54" s="190">
        <f t="shared" si="17"/>
        <v>0.44</v>
      </c>
      <c r="AE54" s="75">
        <v>30</v>
      </c>
      <c r="AF54" s="190">
        <f t="shared" si="18"/>
        <v>0.12</v>
      </c>
      <c r="AG54" s="75">
        <v>6</v>
      </c>
      <c r="AH54" s="190">
        <f t="shared" si="19"/>
        <v>0.024</v>
      </c>
      <c r="AI54" s="92"/>
      <c r="AJ54" s="190">
        <f t="shared" si="20"/>
        <v>0</v>
      </c>
      <c r="AK54" s="75"/>
      <c r="AL54" s="190">
        <f t="shared" si="21"/>
        <v>0</v>
      </c>
      <c r="AM54" s="75"/>
      <c r="AN54" s="190">
        <f t="shared" si="22"/>
        <v>0</v>
      </c>
      <c r="AO54" s="75"/>
      <c r="AP54" s="190">
        <f t="shared" si="23"/>
        <v>0</v>
      </c>
      <c r="AQ54" s="75">
        <v>1</v>
      </c>
      <c r="AR54" s="190">
        <f t="shared" si="24"/>
        <v>0.004</v>
      </c>
      <c r="AS54" s="75">
        <v>11</v>
      </c>
      <c r="AT54" s="190">
        <f t="shared" si="25"/>
        <v>0.044</v>
      </c>
      <c r="AU54" s="75">
        <v>7</v>
      </c>
      <c r="AV54" s="190">
        <f t="shared" si="26"/>
        <v>0.028</v>
      </c>
      <c r="AW54" s="75">
        <v>6</v>
      </c>
      <c r="AX54" s="190">
        <f t="shared" si="27"/>
        <v>0.024</v>
      </c>
      <c r="AY54" s="75">
        <v>15</v>
      </c>
      <c r="AZ54" s="190">
        <f t="shared" si="28"/>
        <v>0.06</v>
      </c>
      <c r="BA54" s="84">
        <f t="shared" si="29"/>
        <v>250</v>
      </c>
      <c r="BL54" s="66"/>
      <c r="BN54" s="66"/>
    </row>
    <row r="55" spans="2:66" ht="12.75">
      <c r="B55" s="95" t="s">
        <v>255</v>
      </c>
      <c r="C55" s="75">
        <v>1</v>
      </c>
      <c r="D55" s="190">
        <f t="shared" si="4"/>
        <v>0.010869565217391304</v>
      </c>
      <c r="E55" s="75">
        <v>4</v>
      </c>
      <c r="F55" s="190">
        <f t="shared" si="5"/>
        <v>0.043478260869565216</v>
      </c>
      <c r="G55" s="75">
        <v>3</v>
      </c>
      <c r="H55" s="190">
        <f t="shared" si="6"/>
        <v>0.03260869565217391</v>
      </c>
      <c r="I55" s="75">
        <v>3</v>
      </c>
      <c r="J55" s="190">
        <f t="shared" si="7"/>
        <v>0.03260869565217391</v>
      </c>
      <c r="K55" s="75">
        <v>3</v>
      </c>
      <c r="L55" s="190">
        <f t="shared" si="8"/>
        <v>0.03260869565217391</v>
      </c>
      <c r="M55" s="75"/>
      <c r="N55" s="190">
        <f t="shared" si="9"/>
        <v>0</v>
      </c>
      <c r="O55" s="75"/>
      <c r="P55" s="190">
        <f t="shared" si="10"/>
        <v>0</v>
      </c>
      <c r="Q55" s="75">
        <v>1</v>
      </c>
      <c r="R55" s="190">
        <f t="shared" si="11"/>
        <v>0.010869565217391304</v>
      </c>
      <c r="S55" s="75"/>
      <c r="T55" s="190">
        <f t="shared" si="12"/>
        <v>0</v>
      </c>
      <c r="U55" s="75"/>
      <c r="V55" s="190">
        <f t="shared" si="13"/>
        <v>0</v>
      </c>
      <c r="W55" s="75"/>
      <c r="X55" s="190">
        <f t="shared" si="14"/>
        <v>0</v>
      </c>
      <c r="Y55" s="75"/>
      <c r="Z55" s="190">
        <f t="shared" si="15"/>
        <v>0</v>
      </c>
      <c r="AA55" s="75"/>
      <c r="AB55" s="190">
        <f t="shared" si="16"/>
        <v>0</v>
      </c>
      <c r="AC55" s="75">
        <v>61</v>
      </c>
      <c r="AD55" s="190">
        <f t="shared" si="17"/>
        <v>0.6630434782608695</v>
      </c>
      <c r="AE55" s="75">
        <v>6</v>
      </c>
      <c r="AF55" s="190">
        <f t="shared" si="18"/>
        <v>0.06521739130434782</v>
      </c>
      <c r="AG55" s="75">
        <v>2</v>
      </c>
      <c r="AH55" s="190">
        <f t="shared" si="19"/>
        <v>0.021739130434782608</v>
      </c>
      <c r="AI55" s="92"/>
      <c r="AJ55" s="190">
        <f t="shared" si="20"/>
        <v>0</v>
      </c>
      <c r="AK55" s="75"/>
      <c r="AL55" s="190">
        <f t="shared" si="21"/>
        <v>0</v>
      </c>
      <c r="AM55" s="75"/>
      <c r="AN55" s="190">
        <f t="shared" si="22"/>
        <v>0</v>
      </c>
      <c r="AO55" s="75"/>
      <c r="AP55" s="190">
        <f t="shared" si="23"/>
        <v>0</v>
      </c>
      <c r="AQ55" s="75"/>
      <c r="AR55" s="190">
        <f t="shared" si="24"/>
        <v>0</v>
      </c>
      <c r="AS55" s="75">
        <v>1</v>
      </c>
      <c r="AT55" s="190">
        <f t="shared" si="25"/>
        <v>0.010869565217391304</v>
      </c>
      <c r="AU55" s="75">
        <v>1</v>
      </c>
      <c r="AV55" s="190">
        <f t="shared" si="26"/>
        <v>0.010869565217391304</v>
      </c>
      <c r="AW55" s="75">
        <v>4</v>
      </c>
      <c r="AX55" s="190">
        <f t="shared" si="27"/>
        <v>0.043478260869565216</v>
      </c>
      <c r="AY55" s="75">
        <v>2</v>
      </c>
      <c r="AZ55" s="190">
        <f t="shared" si="28"/>
        <v>0.021739130434782608</v>
      </c>
      <c r="BA55" s="84">
        <f t="shared" si="29"/>
        <v>92</v>
      </c>
      <c r="BL55" s="66"/>
      <c r="BN55" s="66"/>
    </row>
    <row r="56" spans="2:66" ht="12.75">
      <c r="B56" s="95" t="s">
        <v>256</v>
      </c>
      <c r="C56" s="75"/>
      <c r="D56" s="190">
        <f t="shared" si="4"/>
        <v>0</v>
      </c>
      <c r="E56" s="75"/>
      <c r="F56" s="190">
        <f t="shared" si="5"/>
        <v>0</v>
      </c>
      <c r="G56" s="75"/>
      <c r="H56" s="190">
        <f t="shared" si="6"/>
        <v>0</v>
      </c>
      <c r="I56" s="75"/>
      <c r="J56" s="190">
        <f t="shared" si="7"/>
        <v>0</v>
      </c>
      <c r="K56" s="75"/>
      <c r="L56" s="190">
        <f t="shared" si="8"/>
        <v>0</v>
      </c>
      <c r="M56" s="75"/>
      <c r="N56" s="190">
        <f t="shared" si="9"/>
        <v>0</v>
      </c>
      <c r="O56" s="75"/>
      <c r="P56" s="190">
        <f t="shared" si="10"/>
        <v>0</v>
      </c>
      <c r="Q56" s="75"/>
      <c r="R56" s="190">
        <f t="shared" si="11"/>
        <v>0</v>
      </c>
      <c r="S56" s="75"/>
      <c r="T56" s="190">
        <f t="shared" si="12"/>
        <v>0</v>
      </c>
      <c r="U56" s="75"/>
      <c r="V56" s="190">
        <f t="shared" si="13"/>
        <v>0</v>
      </c>
      <c r="W56" s="75"/>
      <c r="X56" s="190">
        <f t="shared" si="14"/>
        <v>0</v>
      </c>
      <c r="Y56" s="75">
        <v>1</v>
      </c>
      <c r="Z56" s="190">
        <f t="shared" si="15"/>
        <v>0.05555555555555555</v>
      </c>
      <c r="AA56" s="75"/>
      <c r="AB56" s="190">
        <f t="shared" si="16"/>
        <v>0</v>
      </c>
      <c r="AC56" s="75">
        <v>9</v>
      </c>
      <c r="AD56" s="190">
        <f t="shared" si="17"/>
        <v>0.5</v>
      </c>
      <c r="AE56" s="75"/>
      <c r="AF56" s="190">
        <f t="shared" si="18"/>
        <v>0</v>
      </c>
      <c r="AG56" s="75"/>
      <c r="AH56" s="190">
        <f t="shared" si="19"/>
        <v>0</v>
      </c>
      <c r="AI56" s="92"/>
      <c r="AJ56" s="190">
        <f t="shared" si="20"/>
        <v>0</v>
      </c>
      <c r="AK56" s="75">
        <v>1</v>
      </c>
      <c r="AL56" s="190">
        <f t="shared" si="21"/>
        <v>0.05555555555555555</v>
      </c>
      <c r="AM56" s="75"/>
      <c r="AN56" s="190">
        <f t="shared" si="22"/>
        <v>0</v>
      </c>
      <c r="AO56" s="75"/>
      <c r="AP56" s="190">
        <f t="shared" si="23"/>
        <v>0</v>
      </c>
      <c r="AQ56" s="75"/>
      <c r="AR56" s="190">
        <f t="shared" si="24"/>
        <v>0</v>
      </c>
      <c r="AS56" s="75"/>
      <c r="AT56" s="190">
        <f t="shared" si="25"/>
        <v>0</v>
      </c>
      <c r="AU56" s="75"/>
      <c r="AV56" s="190">
        <f t="shared" si="26"/>
        <v>0</v>
      </c>
      <c r="AW56" s="75">
        <v>2</v>
      </c>
      <c r="AX56" s="190">
        <f t="shared" si="27"/>
        <v>0.1111111111111111</v>
      </c>
      <c r="AY56" s="75">
        <v>5</v>
      </c>
      <c r="AZ56" s="190">
        <f t="shared" si="28"/>
        <v>0.2777777777777778</v>
      </c>
      <c r="BA56" s="84">
        <f t="shared" si="29"/>
        <v>18</v>
      </c>
      <c r="BL56" s="66"/>
      <c r="BN56" s="66"/>
    </row>
    <row r="57" spans="2:66" ht="12.75">
      <c r="B57" s="95" t="s">
        <v>257</v>
      </c>
      <c r="C57" s="75">
        <v>3</v>
      </c>
      <c r="D57" s="190">
        <f t="shared" si="4"/>
        <v>0.00482315112540193</v>
      </c>
      <c r="E57" s="75">
        <v>29</v>
      </c>
      <c r="F57" s="190">
        <f t="shared" si="5"/>
        <v>0.04662379421221865</v>
      </c>
      <c r="G57" s="75">
        <v>5</v>
      </c>
      <c r="H57" s="190">
        <f t="shared" si="6"/>
        <v>0.008038585209003215</v>
      </c>
      <c r="I57" s="75">
        <v>15</v>
      </c>
      <c r="J57" s="190">
        <f t="shared" si="7"/>
        <v>0.024115755627009645</v>
      </c>
      <c r="K57" s="75">
        <v>27</v>
      </c>
      <c r="L57" s="190">
        <f t="shared" si="8"/>
        <v>0.04340836012861737</v>
      </c>
      <c r="M57" s="75">
        <v>3</v>
      </c>
      <c r="N57" s="190">
        <f t="shared" si="9"/>
        <v>0.00482315112540193</v>
      </c>
      <c r="O57" s="75">
        <v>3</v>
      </c>
      <c r="P57" s="190">
        <f t="shared" si="10"/>
        <v>0.00482315112540193</v>
      </c>
      <c r="Q57" s="75">
        <v>1</v>
      </c>
      <c r="R57" s="190">
        <f t="shared" si="11"/>
        <v>0.001607717041800643</v>
      </c>
      <c r="S57" s="75">
        <v>1</v>
      </c>
      <c r="T57" s="190">
        <f t="shared" si="12"/>
        <v>0.001607717041800643</v>
      </c>
      <c r="U57" s="75">
        <v>3</v>
      </c>
      <c r="V57" s="190">
        <f t="shared" si="13"/>
        <v>0.00482315112540193</v>
      </c>
      <c r="W57" s="75">
        <v>4</v>
      </c>
      <c r="X57" s="190">
        <f t="shared" si="14"/>
        <v>0.006430868167202572</v>
      </c>
      <c r="Y57" s="75">
        <v>3</v>
      </c>
      <c r="Z57" s="190">
        <f t="shared" si="15"/>
        <v>0.00482315112540193</v>
      </c>
      <c r="AA57" s="75">
        <v>8</v>
      </c>
      <c r="AB57" s="190">
        <f t="shared" si="16"/>
        <v>0.012861736334405145</v>
      </c>
      <c r="AC57" s="75">
        <v>408</v>
      </c>
      <c r="AD57" s="190">
        <f t="shared" si="17"/>
        <v>0.6559485530546624</v>
      </c>
      <c r="AE57" s="75">
        <v>18</v>
      </c>
      <c r="AF57" s="190">
        <f t="shared" si="18"/>
        <v>0.028938906752411574</v>
      </c>
      <c r="AG57" s="75">
        <v>4</v>
      </c>
      <c r="AH57" s="190">
        <f t="shared" si="19"/>
        <v>0.006430868167202572</v>
      </c>
      <c r="AI57" s="92"/>
      <c r="AJ57" s="190">
        <f t="shared" si="20"/>
        <v>0</v>
      </c>
      <c r="AK57" s="75">
        <v>3</v>
      </c>
      <c r="AL57" s="190">
        <f t="shared" si="21"/>
        <v>0.00482315112540193</v>
      </c>
      <c r="AM57" s="75"/>
      <c r="AN57" s="190">
        <f t="shared" si="22"/>
        <v>0</v>
      </c>
      <c r="AO57" s="75"/>
      <c r="AP57" s="190">
        <f t="shared" si="23"/>
        <v>0</v>
      </c>
      <c r="AQ57" s="75"/>
      <c r="AR57" s="190">
        <f t="shared" si="24"/>
        <v>0</v>
      </c>
      <c r="AS57" s="75">
        <v>5</v>
      </c>
      <c r="AT57" s="190">
        <f t="shared" si="25"/>
        <v>0.008038585209003215</v>
      </c>
      <c r="AU57" s="75">
        <v>7</v>
      </c>
      <c r="AV57" s="190">
        <f t="shared" si="26"/>
        <v>0.011254019292604502</v>
      </c>
      <c r="AW57" s="75">
        <v>26</v>
      </c>
      <c r="AX57" s="190">
        <f t="shared" si="27"/>
        <v>0.04180064308681672</v>
      </c>
      <c r="AY57" s="75">
        <v>46</v>
      </c>
      <c r="AZ57" s="190">
        <f t="shared" si="28"/>
        <v>0.07395498392282958</v>
      </c>
      <c r="BA57" s="84">
        <f t="shared" si="29"/>
        <v>622</v>
      </c>
      <c r="BL57" s="66"/>
      <c r="BN57" s="66"/>
    </row>
    <row r="58" spans="2:66" ht="12.75">
      <c r="B58" s="95" t="s">
        <v>258</v>
      </c>
      <c r="C58" s="75"/>
      <c r="D58" s="190">
        <f t="shared" si="4"/>
        <v>0</v>
      </c>
      <c r="E58" s="75">
        <v>1</v>
      </c>
      <c r="F58" s="190">
        <f t="shared" si="5"/>
        <v>0.030303030303030304</v>
      </c>
      <c r="G58" s="75"/>
      <c r="H58" s="190">
        <f t="shared" si="6"/>
        <v>0</v>
      </c>
      <c r="I58" s="75"/>
      <c r="J58" s="190">
        <f t="shared" si="7"/>
        <v>0</v>
      </c>
      <c r="K58" s="75"/>
      <c r="L58" s="190">
        <f t="shared" si="8"/>
        <v>0</v>
      </c>
      <c r="M58" s="75"/>
      <c r="N58" s="190">
        <f t="shared" si="9"/>
        <v>0</v>
      </c>
      <c r="O58" s="75"/>
      <c r="P58" s="190">
        <f t="shared" si="10"/>
        <v>0</v>
      </c>
      <c r="Q58" s="75">
        <v>1</v>
      </c>
      <c r="R58" s="190">
        <f t="shared" si="11"/>
        <v>0.030303030303030304</v>
      </c>
      <c r="S58" s="75"/>
      <c r="T58" s="190">
        <f t="shared" si="12"/>
        <v>0</v>
      </c>
      <c r="U58" s="75"/>
      <c r="V58" s="190">
        <f t="shared" si="13"/>
        <v>0</v>
      </c>
      <c r="W58" s="75"/>
      <c r="X58" s="190">
        <f t="shared" si="14"/>
        <v>0</v>
      </c>
      <c r="Y58" s="75">
        <v>1</v>
      </c>
      <c r="Z58" s="190">
        <f t="shared" si="15"/>
        <v>0.030303030303030304</v>
      </c>
      <c r="AA58" s="75"/>
      <c r="AB58" s="190">
        <f t="shared" si="16"/>
        <v>0</v>
      </c>
      <c r="AC58" s="75">
        <v>22</v>
      </c>
      <c r="AD58" s="190">
        <f t="shared" si="17"/>
        <v>0.6666666666666666</v>
      </c>
      <c r="AE58" s="75">
        <v>2</v>
      </c>
      <c r="AF58" s="190">
        <f t="shared" si="18"/>
        <v>0.06060606060606061</v>
      </c>
      <c r="AG58" s="75">
        <v>1</v>
      </c>
      <c r="AH58" s="190">
        <f t="shared" si="19"/>
        <v>0.030303030303030304</v>
      </c>
      <c r="AI58" s="92"/>
      <c r="AJ58" s="190">
        <f t="shared" si="20"/>
        <v>0</v>
      </c>
      <c r="AK58" s="75">
        <v>1</v>
      </c>
      <c r="AL58" s="190">
        <f t="shared" si="21"/>
        <v>0.030303030303030304</v>
      </c>
      <c r="AM58" s="75"/>
      <c r="AN58" s="190">
        <f t="shared" si="22"/>
        <v>0</v>
      </c>
      <c r="AO58" s="75"/>
      <c r="AP58" s="190">
        <f t="shared" si="23"/>
        <v>0</v>
      </c>
      <c r="AQ58" s="75"/>
      <c r="AR58" s="190">
        <f t="shared" si="24"/>
        <v>0</v>
      </c>
      <c r="AS58" s="75">
        <v>1</v>
      </c>
      <c r="AT58" s="190">
        <f t="shared" si="25"/>
        <v>0.030303030303030304</v>
      </c>
      <c r="AU58" s="75"/>
      <c r="AV58" s="190">
        <f t="shared" si="26"/>
        <v>0</v>
      </c>
      <c r="AW58" s="75"/>
      <c r="AX58" s="190">
        <f t="shared" si="27"/>
        <v>0</v>
      </c>
      <c r="AY58" s="75">
        <v>3</v>
      </c>
      <c r="AZ58" s="190">
        <f t="shared" si="28"/>
        <v>0.09090909090909091</v>
      </c>
      <c r="BA58" s="84">
        <f t="shared" si="29"/>
        <v>33</v>
      </c>
      <c r="BL58" s="66"/>
      <c r="BN58" s="66"/>
    </row>
    <row r="59" spans="2:66" ht="12.75">
      <c r="B59" s="95" t="s">
        <v>259</v>
      </c>
      <c r="C59" s="75">
        <v>8</v>
      </c>
      <c r="D59" s="190">
        <f t="shared" si="4"/>
        <v>0.005298013245033113</v>
      </c>
      <c r="E59" s="75">
        <v>60</v>
      </c>
      <c r="F59" s="190">
        <f t="shared" si="5"/>
        <v>0.039735099337748346</v>
      </c>
      <c r="G59" s="75">
        <v>26</v>
      </c>
      <c r="H59" s="190">
        <f t="shared" si="6"/>
        <v>0.017218543046357615</v>
      </c>
      <c r="I59" s="75">
        <v>51</v>
      </c>
      <c r="J59" s="190">
        <f t="shared" si="7"/>
        <v>0.03377483443708609</v>
      </c>
      <c r="K59" s="75">
        <v>26</v>
      </c>
      <c r="L59" s="190">
        <f t="shared" si="8"/>
        <v>0.017218543046357615</v>
      </c>
      <c r="M59" s="75">
        <v>2</v>
      </c>
      <c r="N59" s="190">
        <f t="shared" si="9"/>
        <v>0.0013245033112582781</v>
      </c>
      <c r="O59" s="75">
        <v>7</v>
      </c>
      <c r="P59" s="190">
        <f t="shared" si="10"/>
        <v>0.004635761589403974</v>
      </c>
      <c r="Q59" s="75">
        <v>6</v>
      </c>
      <c r="R59" s="190">
        <f t="shared" si="11"/>
        <v>0.003973509933774834</v>
      </c>
      <c r="S59" s="75">
        <v>9</v>
      </c>
      <c r="T59" s="190">
        <f t="shared" si="12"/>
        <v>0.005960264900662252</v>
      </c>
      <c r="U59" s="75">
        <v>18</v>
      </c>
      <c r="V59" s="190">
        <f t="shared" si="13"/>
        <v>0.011920529801324504</v>
      </c>
      <c r="W59" s="75">
        <v>3</v>
      </c>
      <c r="X59" s="190">
        <f t="shared" si="14"/>
        <v>0.001986754966887417</v>
      </c>
      <c r="Y59" s="75">
        <v>9</v>
      </c>
      <c r="Z59" s="190">
        <f t="shared" si="15"/>
        <v>0.005960264900662252</v>
      </c>
      <c r="AA59" s="75">
        <v>21</v>
      </c>
      <c r="AB59" s="190">
        <f t="shared" si="16"/>
        <v>0.01390728476821192</v>
      </c>
      <c r="AC59" s="75">
        <v>949</v>
      </c>
      <c r="AD59" s="190">
        <f t="shared" si="17"/>
        <v>0.628476821192053</v>
      </c>
      <c r="AE59" s="75">
        <v>52</v>
      </c>
      <c r="AF59" s="190">
        <f t="shared" si="18"/>
        <v>0.03443708609271523</v>
      </c>
      <c r="AG59" s="75">
        <v>17</v>
      </c>
      <c r="AH59" s="190">
        <f t="shared" si="19"/>
        <v>0.011258278145695364</v>
      </c>
      <c r="AI59" s="92"/>
      <c r="AJ59" s="190">
        <f t="shared" si="20"/>
        <v>0</v>
      </c>
      <c r="AK59" s="75">
        <v>4</v>
      </c>
      <c r="AL59" s="190">
        <f t="shared" si="21"/>
        <v>0.0026490066225165563</v>
      </c>
      <c r="AM59" s="75">
        <v>1</v>
      </c>
      <c r="AN59" s="190">
        <f t="shared" si="22"/>
        <v>0.0006622516556291391</v>
      </c>
      <c r="AO59" s="75">
        <v>2</v>
      </c>
      <c r="AP59" s="190">
        <f t="shared" si="23"/>
        <v>0.0013245033112582781</v>
      </c>
      <c r="AQ59" s="75">
        <v>2</v>
      </c>
      <c r="AR59" s="190">
        <f t="shared" si="24"/>
        <v>0.0013245033112582781</v>
      </c>
      <c r="AS59" s="75">
        <v>33</v>
      </c>
      <c r="AT59" s="190">
        <f t="shared" si="25"/>
        <v>0.02185430463576159</v>
      </c>
      <c r="AU59" s="75">
        <v>18</v>
      </c>
      <c r="AV59" s="190">
        <f t="shared" si="26"/>
        <v>0.011920529801324504</v>
      </c>
      <c r="AW59" s="75">
        <v>52</v>
      </c>
      <c r="AX59" s="190">
        <f t="shared" si="27"/>
        <v>0.03443708609271523</v>
      </c>
      <c r="AY59" s="75">
        <v>134</v>
      </c>
      <c r="AZ59" s="190">
        <f t="shared" si="28"/>
        <v>0.08874172185430464</v>
      </c>
      <c r="BA59" s="84">
        <f t="shared" si="29"/>
        <v>1510</v>
      </c>
      <c r="BL59" s="66"/>
      <c r="BN59" s="66"/>
    </row>
    <row r="60" spans="2:66" ht="12.75">
      <c r="B60" s="95" t="s">
        <v>260</v>
      </c>
      <c r="C60" s="75"/>
      <c r="D60" s="190">
        <f t="shared" si="4"/>
        <v>0</v>
      </c>
      <c r="E60" s="75"/>
      <c r="F60" s="190">
        <f t="shared" si="5"/>
        <v>0</v>
      </c>
      <c r="G60" s="75"/>
      <c r="H60" s="190">
        <f t="shared" si="6"/>
        <v>0</v>
      </c>
      <c r="I60" s="75"/>
      <c r="J60" s="190">
        <f t="shared" si="7"/>
        <v>0</v>
      </c>
      <c r="K60" s="75"/>
      <c r="L60" s="190">
        <f t="shared" si="8"/>
        <v>0</v>
      </c>
      <c r="M60" s="75"/>
      <c r="N60" s="190">
        <f t="shared" si="9"/>
        <v>0</v>
      </c>
      <c r="O60" s="75"/>
      <c r="P60" s="190">
        <f t="shared" si="10"/>
        <v>0</v>
      </c>
      <c r="Q60" s="75"/>
      <c r="R60" s="190">
        <f t="shared" si="11"/>
        <v>0</v>
      </c>
      <c r="S60" s="75"/>
      <c r="T60" s="190">
        <f t="shared" si="12"/>
        <v>0</v>
      </c>
      <c r="U60" s="75"/>
      <c r="V60" s="190">
        <f t="shared" si="13"/>
        <v>0</v>
      </c>
      <c r="W60" s="75"/>
      <c r="X60" s="190">
        <f t="shared" si="14"/>
        <v>0</v>
      </c>
      <c r="Y60" s="75"/>
      <c r="Z60" s="190">
        <f t="shared" si="15"/>
        <v>0</v>
      </c>
      <c r="AA60" s="75"/>
      <c r="AB60" s="190">
        <f t="shared" si="16"/>
        <v>0</v>
      </c>
      <c r="AC60" s="75">
        <v>10</v>
      </c>
      <c r="AD60" s="190">
        <f t="shared" si="17"/>
        <v>0.6666666666666666</v>
      </c>
      <c r="AE60" s="75">
        <v>3</v>
      </c>
      <c r="AF60" s="190">
        <f t="shared" si="18"/>
        <v>0.2</v>
      </c>
      <c r="AG60" s="75">
        <v>1</v>
      </c>
      <c r="AH60" s="190">
        <f t="shared" si="19"/>
        <v>0.06666666666666667</v>
      </c>
      <c r="AI60" s="92"/>
      <c r="AJ60" s="190">
        <f t="shared" si="20"/>
        <v>0</v>
      </c>
      <c r="AK60" s="75"/>
      <c r="AL60" s="190">
        <f t="shared" si="21"/>
        <v>0</v>
      </c>
      <c r="AM60" s="75"/>
      <c r="AN60" s="190">
        <f t="shared" si="22"/>
        <v>0</v>
      </c>
      <c r="AO60" s="75">
        <v>1</v>
      </c>
      <c r="AP60" s="190">
        <f t="shared" si="23"/>
        <v>0.06666666666666667</v>
      </c>
      <c r="AQ60" s="75"/>
      <c r="AR60" s="190">
        <f t="shared" si="24"/>
        <v>0</v>
      </c>
      <c r="AS60" s="75"/>
      <c r="AT60" s="190">
        <f t="shared" si="25"/>
        <v>0</v>
      </c>
      <c r="AU60" s="75"/>
      <c r="AV60" s="190">
        <f t="shared" si="26"/>
        <v>0</v>
      </c>
      <c r="AW60" s="75"/>
      <c r="AX60" s="190">
        <f t="shared" si="27"/>
        <v>0</v>
      </c>
      <c r="AY60" s="75"/>
      <c r="AZ60" s="190">
        <f t="shared" si="28"/>
        <v>0</v>
      </c>
      <c r="BA60" s="84">
        <f t="shared" si="29"/>
        <v>15</v>
      </c>
      <c r="BL60" s="66"/>
      <c r="BN60" s="66"/>
    </row>
    <row r="61" spans="2:66" ht="13.5" thickBot="1">
      <c r="B61" s="254" t="s">
        <v>261</v>
      </c>
      <c r="C61" s="255"/>
      <c r="D61" s="249">
        <f t="shared" si="4"/>
        <v>0</v>
      </c>
      <c r="E61" s="255">
        <v>9</v>
      </c>
      <c r="F61" s="249">
        <f t="shared" si="5"/>
        <v>0.04411764705882353</v>
      </c>
      <c r="G61" s="255">
        <v>3</v>
      </c>
      <c r="H61" s="249">
        <f t="shared" si="6"/>
        <v>0.014705882352941176</v>
      </c>
      <c r="I61" s="255">
        <v>6</v>
      </c>
      <c r="J61" s="249">
        <f t="shared" si="7"/>
        <v>0.029411764705882353</v>
      </c>
      <c r="K61" s="255">
        <v>1</v>
      </c>
      <c r="L61" s="249">
        <f t="shared" si="8"/>
        <v>0.004901960784313725</v>
      </c>
      <c r="M61" s="255"/>
      <c r="N61" s="249">
        <f t="shared" si="9"/>
        <v>0</v>
      </c>
      <c r="O61" s="255"/>
      <c r="P61" s="249">
        <f t="shared" si="10"/>
        <v>0</v>
      </c>
      <c r="Q61" s="255">
        <v>1</v>
      </c>
      <c r="R61" s="249">
        <f t="shared" si="11"/>
        <v>0.004901960784313725</v>
      </c>
      <c r="S61" s="255"/>
      <c r="T61" s="249">
        <f t="shared" si="12"/>
        <v>0</v>
      </c>
      <c r="U61" s="255">
        <v>4</v>
      </c>
      <c r="V61" s="249">
        <f t="shared" si="13"/>
        <v>0.0196078431372549</v>
      </c>
      <c r="W61" s="255"/>
      <c r="X61" s="249">
        <f t="shared" si="14"/>
        <v>0</v>
      </c>
      <c r="Y61" s="255">
        <v>3</v>
      </c>
      <c r="Z61" s="249">
        <f t="shared" si="15"/>
        <v>0.014705882352941176</v>
      </c>
      <c r="AA61" s="255">
        <v>3</v>
      </c>
      <c r="AB61" s="249">
        <f t="shared" si="16"/>
        <v>0.014705882352941176</v>
      </c>
      <c r="AC61" s="255">
        <v>112</v>
      </c>
      <c r="AD61" s="249">
        <f t="shared" si="17"/>
        <v>0.5490196078431373</v>
      </c>
      <c r="AE61" s="255">
        <v>10</v>
      </c>
      <c r="AF61" s="249">
        <f t="shared" si="18"/>
        <v>0.049019607843137254</v>
      </c>
      <c r="AG61" s="255">
        <v>1</v>
      </c>
      <c r="AH61" s="249">
        <f t="shared" si="19"/>
        <v>0.004901960784313725</v>
      </c>
      <c r="AI61" s="256"/>
      <c r="AJ61" s="249">
        <f t="shared" si="20"/>
        <v>0</v>
      </c>
      <c r="AK61" s="255">
        <v>3</v>
      </c>
      <c r="AL61" s="249">
        <f t="shared" si="21"/>
        <v>0.014705882352941176</v>
      </c>
      <c r="AM61" s="255"/>
      <c r="AN61" s="249">
        <f t="shared" si="22"/>
        <v>0</v>
      </c>
      <c r="AO61" s="255"/>
      <c r="AP61" s="249">
        <f t="shared" si="23"/>
        <v>0</v>
      </c>
      <c r="AQ61" s="255"/>
      <c r="AR61" s="249">
        <f t="shared" si="24"/>
        <v>0</v>
      </c>
      <c r="AS61" s="255">
        <v>4</v>
      </c>
      <c r="AT61" s="249">
        <f t="shared" si="25"/>
        <v>0.0196078431372549</v>
      </c>
      <c r="AU61" s="255">
        <v>4</v>
      </c>
      <c r="AV61" s="249">
        <f t="shared" si="26"/>
        <v>0.0196078431372549</v>
      </c>
      <c r="AW61" s="255">
        <v>8</v>
      </c>
      <c r="AX61" s="249">
        <f t="shared" si="27"/>
        <v>0.0392156862745098</v>
      </c>
      <c r="AY61" s="255">
        <v>32</v>
      </c>
      <c r="AZ61" s="249">
        <f t="shared" si="28"/>
        <v>0.1568627450980392</v>
      </c>
      <c r="BA61" s="246">
        <f t="shared" si="29"/>
        <v>204</v>
      </c>
      <c r="BL61" s="66"/>
      <c r="BN61" s="66"/>
    </row>
    <row r="62" spans="2:66" ht="13.5" thickBot="1">
      <c r="B62" s="85" t="s">
        <v>165</v>
      </c>
      <c r="C62" s="252">
        <v>52</v>
      </c>
      <c r="D62" s="244">
        <f>C62/BA62</f>
        <v>0.008568133135607184</v>
      </c>
      <c r="E62" s="253">
        <v>270</v>
      </c>
      <c r="F62" s="250">
        <f t="shared" si="5"/>
        <v>0.044488383588729606</v>
      </c>
      <c r="G62" s="253">
        <v>97</v>
      </c>
      <c r="H62" s="250">
        <f t="shared" si="6"/>
        <v>0.015982863733728786</v>
      </c>
      <c r="I62" s="252">
        <v>178</v>
      </c>
      <c r="J62" s="250">
        <f t="shared" si="7"/>
        <v>0.029329378810347667</v>
      </c>
      <c r="K62" s="247">
        <v>149</v>
      </c>
      <c r="L62" s="250">
        <f t="shared" si="8"/>
        <v>0.02455099686933597</v>
      </c>
      <c r="M62" s="252">
        <v>26</v>
      </c>
      <c r="N62" s="250">
        <f t="shared" si="9"/>
        <v>0.004284066567803592</v>
      </c>
      <c r="O62" s="252">
        <v>33</v>
      </c>
      <c r="P62" s="250">
        <f t="shared" si="10"/>
        <v>0.005437469105289174</v>
      </c>
      <c r="Q62" s="247">
        <v>18</v>
      </c>
      <c r="R62" s="250">
        <f t="shared" si="11"/>
        <v>0.002965892239248641</v>
      </c>
      <c r="S62" s="252">
        <v>38</v>
      </c>
      <c r="T62" s="250">
        <f t="shared" si="12"/>
        <v>0.006261328060636019</v>
      </c>
      <c r="U62" s="252">
        <v>61</v>
      </c>
      <c r="V62" s="250">
        <f t="shared" si="13"/>
        <v>0.010051079255231504</v>
      </c>
      <c r="W62" s="247">
        <v>19</v>
      </c>
      <c r="X62" s="250">
        <f t="shared" si="14"/>
        <v>0.0031306640303180094</v>
      </c>
      <c r="Y62" s="252">
        <v>40</v>
      </c>
      <c r="Z62" s="250">
        <f t="shared" si="15"/>
        <v>0.006590871642774757</v>
      </c>
      <c r="AA62" s="247">
        <v>61</v>
      </c>
      <c r="AB62" s="250">
        <f t="shared" si="16"/>
        <v>0.010051079255231504</v>
      </c>
      <c r="AC62" s="247">
        <v>3583</v>
      </c>
      <c r="AD62" s="250">
        <f t="shared" si="17"/>
        <v>0.5903773274015488</v>
      </c>
      <c r="AE62" s="252">
        <v>373</v>
      </c>
      <c r="AF62" s="250">
        <f t="shared" si="18"/>
        <v>0.06145987806887461</v>
      </c>
      <c r="AG62" s="252">
        <v>105</v>
      </c>
      <c r="AH62" s="250">
        <f t="shared" si="19"/>
        <v>0.01730103806228374</v>
      </c>
      <c r="AI62" s="252">
        <v>1</v>
      </c>
      <c r="AJ62" s="250">
        <f t="shared" si="20"/>
        <v>0.00016477179106936892</v>
      </c>
      <c r="AK62" s="247">
        <v>20</v>
      </c>
      <c r="AL62" s="250">
        <f t="shared" si="21"/>
        <v>0.0032954358213873785</v>
      </c>
      <c r="AM62" s="252">
        <v>1</v>
      </c>
      <c r="AN62" s="250">
        <f t="shared" si="22"/>
        <v>0.00016477179106936892</v>
      </c>
      <c r="AO62" s="247">
        <v>5</v>
      </c>
      <c r="AP62" s="250">
        <f t="shared" si="23"/>
        <v>0.0008238589553468446</v>
      </c>
      <c r="AQ62" s="252">
        <v>12</v>
      </c>
      <c r="AR62" s="250">
        <f t="shared" si="24"/>
        <v>0.001977261492832427</v>
      </c>
      <c r="AS62" s="252">
        <v>164</v>
      </c>
      <c r="AT62" s="250">
        <f t="shared" si="25"/>
        <v>0.027022573735376504</v>
      </c>
      <c r="AU62" s="252">
        <v>72</v>
      </c>
      <c r="AV62" s="250">
        <f t="shared" si="26"/>
        <v>0.011863568956994563</v>
      </c>
      <c r="AW62" s="252">
        <v>173</v>
      </c>
      <c r="AX62" s="250">
        <f t="shared" si="27"/>
        <v>0.028505519855000824</v>
      </c>
      <c r="AY62" s="252">
        <v>518</v>
      </c>
      <c r="AZ62" s="250">
        <f t="shared" si="28"/>
        <v>0.0853517877739331</v>
      </c>
      <c r="BA62" s="247">
        <f t="shared" si="29"/>
        <v>6069</v>
      </c>
      <c r="BL62" s="66"/>
      <c r="BN62" s="66"/>
    </row>
    <row r="64" ht="12.75">
      <c r="B64" s="35"/>
    </row>
    <row r="65" ht="12.75">
      <c r="B65" s="4" t="s">
        <v>5</v>
      </c>
    </row>
    <row r="66" ht="12.75">
      <c r="B66" t="s">
        <v>43</v>
      </c>
    </row>
    <row r="67" ht="12.75">
      <c r="B67" t="s">
        <v>74</v>
      </c>
    </row>
    <row r="68" ht="12.75">
      <c r="B68" s="7" t="s">
        <v>108</v>
      </c>
    </row>
    <row r="69" ht="12.75">
      <c r="B69" t="s">
        <v>185</v>
      </c>
    </row>
    <row r="71" ht="20.25">
      <c r="B71" s="5" t="s">
        <v>1</v>
      </c>
    </row>
  </sheetData>
  <sheetProtection/>
  <mergeCells count="33">
    <mergeCell ref="B36:BA36"/>
    <mergeCell ref="AS38:AT38"/>
    <mergeCell ref="AE38:AF38"/>
    <mergeCell ref="AG38:AH38"/>
    <mergeCell ref="AU38:AV38"/>
    <mergeCell ref="AW38:AX38"/>
    <mergeCell ref="AY38:AZ38"/>
    <mergeCell ref="AI38:AJ38"/>
    <mergeCell ref="AK38:AL38"/>
    <mergeCell ref="AM38:AN38"/>
    <mergeCell ref="AO38:AP38"/>
    <mergeCell ref="AQ38:AR38"/>
    <mergeCell ref="G38:H38"/>
    <mergeCell ref="E38:F38"/>
    <mergeCell ref="W38:X38"/>
    <mergeCell ref="Y38:Z38"/>
    <mergeCell ref="AA38:AB38"/>
    <mergeCell ref="AC38:AD38"/>
    <mergeCell ref="B2:I2"/>
    <mergeCell ref="C4:D4"/>
    <mergeCell ref="E4:F4"/>
    <mergeCell ref="G4:H4"/>
    <mergeCell ref="I4:I5"/>
    <mergeCell ref="B4:B5"/>
    <mergeCell ref="C38:D38"/>
    <mergeCell ref="B38:B39"/>
    <mergeCell ref="U38:V38"/>
    <mergeCell ref="M38:N38"/>
    <mergeCell ref="O38:P38"/>
    <mergeCell ref="Q38:R38"/>
    <mergeCell ref="K38:L38"/>
    <mergeCell ref="S38:T38"/>
    <mergeCell ref="I38:J38"/>
  </mergeCells>
  <hyperlinks>
    <hyperlink ref="B71" location="Contents!A1" display="Contents"/>
  </hyperlinks>
  <printOptions/>
  <pageMargins left="0.75" right="0.75" top="1" bottom="1" header="0.5" footer="0.5"/>
  <pageSetup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61"/>
  </sheetPr>
  <dimension ref="B2:Q11"/>
  <sheetViews>
    <sheetView showGridLines="0" zoomScalePageLayoutView="0" workbookViewId="0" topLeftCell="A1">
      <selection activeCell="B2" sqref="B2:Q2"/>
    </sheetView>
  </sheetViews>
  <sheetFormatPr defaultColWidth="9.140625" defaultRowHeight="12.75"/>
  <cols>
    <col min="1" max="13" width="17.28125" style="0" customWidth="1"/>
  </cols>
  <sheetData>
    <row r="2" spans="2:17" ht="18" customHeight="1">
      <c r="B2" s="538" t="s">
        <v>218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4" spans="2:17" ht="15" customHeight="1">
      <c r="B4" s="613" t="s">
        <v>165</v>
      </c>
      <c r="C4" s="615" t="s">
        <v>302</v>
      </c>
      <c r="D4" s="616"/>
      <c r="E4" s="615" t="s">
        <v>52</v>
      </c>
      <c r="F4" s="616"/>
      <c r="G4" s="615" t="s">
        <v>53</v>
      </c>
      <c r="H4" s="616"/>
      <c r="I4" s="615" t="s">
        <v>54</v>
      </c>
      <c r="J4" s="616"/>
      <c r="K4" s="614" t="s">
        <v>303</v>
      </c>
      <c r="L4" s="614"/>
      <c r="M4" s="614" t="s">
        <v>304</v>
      </c>
      <c r="N4" s="614"/>
      <c r="O4" s="614" t="s">
        <v>301</v>
      </c>
      <c r="P4" s="614"/>
      <c r="Q4" s="614" t="s">
        <v>4</v>
      </c>
    </row>
    <row r="5" spans="2:17" ht="15" customHeight="1">
      <c r="B5" s="613"/>
      <c r="C5" s="261" t="s">
        <v>102</v>
      </c>
      <c r="D5" s="261" t="s">
        <v>3</v>
      </c>
      <c r="E5" s="261" t="s">
        <v>102</v>
      </c>
      <c r="F5" s="261" t="s">
        <v>3</v>
      </c>
      <c r="G5" s="261" t="s">
        <v>102</v>
      </c>
      <c r="H5" s="261" t="s">
        <v>3</v>
      </c>
      <c r="I5" s="179" t="s">
        <v>102</v>
      </c>
      <c r="J5" s="179" t="s">
        <v>3</v>
      </c>
      <c r="K5" s="180" t="s">
        <v>102</v>
      </c>
      <c r="L5" s="180" t="s">
        <v>3</v>
      </c>
      <c r="M5" s="180" t="s">
        <v>102</v>
      </c>
      <c r="N5" s="180" t="s">
        <v>3</v>
      </c>
      <c r="O5" s="180" t="s">
        <v>102</v>
      </c>
      <c r="P5" s="180" t="s">
        <v>3</v>
      </c>
      <c r="Q5" s="614"/>
    </row>
    <row r="6" spans="2:17" ht="12.75" customHeight="1">
      <c r="B6" s="613"/>
      <c r="C6" s="185">
        <v>1</v>
      </c>
      <c r="D6" s="236">
        <f>C6/Q6</f>
        <v>0.041666666666666664</v>
      </c>
      <c r="E6" s="185">
        <v>9</v>
      </c>
      <c r="F6" s="236">
        <f>E6/Q6</f>
        <v>0.375</v>
      </c>
      <c r="G6" s="185">
        <v>1</v>
      </c>
      <c r="H6" s="236">
        <f>G6/Q6</f>
        <v>0.041666666666666664</v>
      </c>
      <c r="I6" s="185">
        <v>1</v>
      </c>
      <c r="J6" s="236">
        <f>I6/Q6</f>
        <v>0.041666666666666664</v>
      </c>
      <c r="K6" s="182">
        <v>1</v>
      </c>
      <c r="L6" s="233">
        <f>K6/Q6</f>
        <v>0.041666666666666664</v>
      </c>
      <c r="M6" s="182">
        <v>3</v>
      </c>
      <c r="N6" s="233">
        <f>M6/Q6</f>
        <v>0.125</v>
      </c>
      <c r="O6" s="182">
        <v>8</v>
      </c>
      <c r="P6" s="233">
        <f>O6/Q6</f>
        <v>0.3333333333333333</v>
      </c>
      <c r="Q6" s="182">
        <v>24</v>
      </c>
    </row>
    <row r="8" s="16" customFormat="1" ht="12.75">
      <c r="B8" s="6" t="s">
        <v>5</v>
      </c>
    </row>
    <row r="9" s="16" customFormat="1" ht="12.75">
      <c r="B9" s="7" t="s">
        <v>217</v>
      </c>
    </row>
    <row r="11" ht="20.25">
      <c r="B11" s="10" t="s">
        <v>1</v>
      </c>
    </row>
  </sheetData>
  <sheetProtection/>
  <mergeCells count="10">
    <mergeCell ref="G4:H4"/>
    <mergeCell ref="B2:Q2"/>
    <mergeCell ref="B4:B6"/>
    <mergeCell ref="I4:J4"/>
    <mergeCell ref="K4:L4"/>
    <mergeCell ref="M4:N4"/>
    <mergeCell ref="O4:P4"/>
    <mergeCell ref="Q4:Q5"/>
    <mergeCell ref="C4:D4"/>
    <mergeCell ref="E4:F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1"/>
  </sheetPr>
  <dimension ref="B2:S11"/>
  <sheetViews>
    <sheetView showGridLines="0" zoomScalePageLayoutView="0" workbookViewId="0" topLeftCell="A1">
      <selection activeCell="B2" sqref="B2:S2"/>
    </sheetView>
  </sheetViews>
  <sheetFormatPr defaultColWidth="9.28125" defaultRowHeight="12.75"/>
  <cols>
    <col min="1" max="1" width="17.28125" style="0" customWidth="1"/>
    <col min="2" max="2" width="20.7109375" style="0" customWidth="1"/>
    <col min="3" max="15" width="17.28125" style="0" customWidth="1"/>
    <col min="16" max="16" width="12.00390625" style="0" customWidth="1"/>
    <col min="17" max="17" width="12.140625" style="0" customWidth="1"/>
    <col min="18" max="18" width="11.140625" style="0" customWidth="1"/>
  </cols>
  <sheetData>
    <row r="1" ht="12.75" customHeight="1"/>
    <row r="2" spans="2:19" ht="18" customHeight="1">
      <c r="B2" s="617" t="s">
        <v>216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</row>
    <row r="3" spans="2:15" s="30" customFormat="1" ht="12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9" ht="15" customHeight="1">
      <c r="B4" s="613" t="s">
        <v>44</v>
      </c>
      <c r="C4" s="614" t="s">
        <v>109</v>
      </c>
      <c r="D4" s="614"/>
      <c r="E4" s="614" t="s">
        <v>37</v>
      </c>
      <c r="F4" s="614"/>
      <c r="G4" s="614" t="s">
        <v>38</v>
      </c>
      <c r="H4" s="614"/>
      <c r="I4" s="614" t="s">
        <v>39</v>
      </c>
      <c r="J4" s="614"/>
      <c r="K4" s="614" t="s">
        <v>40</v>
      </c>
      <c r="L4" s="614"/>
      <c r="M4" s="614" t="s">
        <v>41</v>
      </c>
      <c r="N4" s="614"/>
      <c r="O4" s="614" t="s">
        <v>42</v>
      </c>
      <c r="P4" s="614"/>
      <c r="Q4" s="614" t="s">
        <v>71</v>
      </c>
      <c r="R4" s="614"/>
      <c r="S4" s="614" t="s">
        <v>4</v>
      </c>
    </row>
    <row r="5" spans="2:19" ht="15" customHeight="1">
      <c r="B5" s="613"/>
      <c r="C5" s="180" t="s">
        <v>102</v>
      </c>
      <c r="D5" s="180" t="s">
        <v>3</v>
      </c>
      <c r="E5" s="180" t="s">
        <v>102</v>
      </c>
      <c r="F5" s="180" t="s">
        <v>3</v>
      </c>
      <c r="G5" s="180" t="s">
        <v>102</v>
      </c>
      <c r="H5" s="180" t="s">
        <v>3</v>
      </c>
      <c r="I5" s="180" t="s">
        <v>102</v>
      </c>
      <c r="J5" s="180" t="s">
        <v>3</v>
      </c>
      <c r="K5" s="180" t="s">
        <v>102</v>
      </c>
      <c r="L5" s="180" t="s">
        <v>3</v>
      </c>
      <c r="M5" s="180" t="s">
        <v>102</v>
      </c>
      <c r="N5" s="180" t="s">
        <v>3</v>
      </c>
      <c r="O5" s="262" t="s">
        <v>102</v>
      </c>
      <c r="P5" s="262" t="s">
        <v>3</v>
      </c>
      <c r="Q5" s="262" t="s">
        <v>102</v>
      </c>
      <c r="R5" s="262" t="s">
        <v>3</v>
      </c>
      <c r="S5" s="614"/>
    </row>
    <row r="6" spans="2:19" ht="12.75" customHeight="1">
      <c r="B6" s="613"/>
      <c r="C6" s="182"/>
      <c r="D6" s="233"/>
      <c r="E6" s="182"/>
      <c r="F6" s="233"/>
      <c r="G6" s="182">
        <v>4</v>
      </c>
      <c r="H6" s="233">
        <f>G6/S6</f>
        <v>0.16666666666666666</v>
      </c>
      <c r="I6" s="182">
        <v>5</v>
      </c>
      <c r="J6" s="233">
        <f>I6/S6</f>
        <v>0.20833333333333334</v>
      </c>
      <c r="K6" s="182">
        <v>8</v>
      </c>
      <c r="L6" s="233">
        <f>K6/S6</f>
        <v>0.3333333333333333</v>
      </c>
      <c r="M6" s="182">
        <v>3</v>
      </c>
      <c r="N6" s="233">
        <f>M6/S6</f>
        <v>0.125</v>
      </c>
      <c r="O6" s="182">
        <v>2</v>
      </c>
      <c r="P6" s="233">
        <f>O6/S6</f>
        <v>0.08333333333333333</v>
      </c>
      <c r="Q6" s="182">
        <v>2</v>
      </c>
      <c r="R6" s="233">
        <f>Q6/S6</f>
        <v>0.08333333333333333</v>
      </c>
      <c r="S6" s="182">
        <v>24</v>
      </c>
    </row>
    <row r="7" ht="12.75" customHeight="1"/>
    <row r="8" spans="2:4" s="16" customFormat="1" ht="15" customHeight="1">
      <c r="B8" s="6" t="s">
        <v>5</v>
      </c>
      <c r="C8" s="14"/>
      <c r="D8" s="18"/>
    </row>
    <row r="9" spans="2:4" s="16" customFormat="1" ht="15" customHeight="1">
      <c r="B9" s="7" t="s">
        <v>217</v>
      </c>
      <c r="C9" s="15"/>
      <c r="D9" s="18"/>
    </row>
    <row r="11" ht="20.25">
      <c r="B11" s="10" t="s">
        <v>1</v>
      </c>
    </row>
  </sheetData>
  <sheetProtection/>
  <mergeCells count="11">
    <mergeCell ref="M4:N4"/>
    <mergeCell ref="O4:P4"/>
    <mergeCell ref="Q4:R4"/>
    <mergeCell ref="B2:S2"/>
    <mergeCell ref="S4:S5"/>
    <mergeCell ref="B4:B6"/>
    <mergeCell ref="C4:D4"/>
    <mergeCell ref="E4:F4"/>
    <mergeCell ref="G4:H4"/>
    <mergeCell ref="I4:J4"/>
    <mergeCell ref="K4:L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B2:K27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5.421875" style="0" customWidth="1"/>
    <col min="2" max="2" width="22.421875" style="0" customWidth="1"/>
    <col min="6" max="6" width="10.57421875" style="0" customWidth="1"/>
    <col min="8" max="8" width="10.57421875" style="0" customWidth="1"/>
    <col min="9" max="9" width="14.00390625" style="0" customWidth="1"/>
    <col min="11" max="11" width="20.140625" style="0" customWidth="1"/>
  </cols>
  <sheetData>
    <row r="2" spans="2:11" ht="18.75">
      <c r="B2" s="758" t="s">
        <v>215</v>
      </c>
      <c r="C2" s="758"/>
      <c r="D2" s="758"/>
      <c r="E2" s="758"/>
      <c r="F2" s="758"/>
      <c r="G2" s="758"/>
      <c r="H2" s="758"/>
      <c r="I2" s="758"/>
      <c r="J2" s="46"/>
      <c r="K2" s="46"/>
    </row>
    <row r="3" spans="2:11" s="30" customFormat="1" ht="18.75">
      <c r="B3" s="46"/>
      <c r="C3" s="46"/>
      <c r="D3" s="46"/>
      <c r="E3" s="46"/>
      <c r="F3" s="46"/>
      <c r="G3" s="46"/>
      <c r="H3" s="46"/>
      <c r="I3" s="46"/>
      <c r="J3" s="46"/>
      <c r="K3" s="46"/>
    </row>
    <row r="4" ht="13.5" thickBot="1"/>
    <row r="5" spans="2:9" ht="15">
      <c r="B5" s="618" t="s">
        <v>27</v>
      </c>
      <c r="C5" s="620" t="s">
        <v>30</v>
      </c>
      <c r="D5" s="621"/>
      <c r="E5" s="621" t="s">
        <v>31</v>
      </c>
      <c r="F5" s="622"/>
      <c r="G5" s="623" t="s">
        <v>166</v>
      </c>
      <c r="H5" s="624"/>
      <c r="I5" s="618" t="s">
        <v>4</v>
      </c>
    </row>
    <row r="6" spans="2:9" ht="15.75" thickBot="1">
      <c r="B6" s="619"/>
      <c r="C6" s="332" t="s">
        <v>2</v>
      </c>
      <c r="D6" s="333" t="s">
        <v>3</v>
      </c>
      <c r="E6" s="333" t="s">
        <v>2</v>
      </c>
      <c r="F6" s="334" t="s">
        <v>3</v>
      </c>
      <c r="G6" s="333" t="s">
        <v>2</v>
      </c>
      <c r="H6" s="334" t="s">
        <v>3</v>
      </c>
      <c r="I6" s="619"/>
    </row>
    <row r="7" spans="2:9" ht="12.75">
      <c r="B7" s="335" t="s">
        <v>279</v>
      </c>
      <c r="C7" s="336">
        <v>52</v>
      </c>
      <c r="D7" s="337">
        <f>C7/I7</f>
        <v>0.3333333333333333</v>
      </c>
      <c r="E7" s="338">
        <v>81</v>
      </c>
      <c r="F7" s="337">
        <f>E7/I7</f>
        <v>0.5192307692307693</v>
      </c>
      <c r="G7" s="338">
        <v>23</v>
      </c>
      <c r="H7" s="339">
        <f>G7/I7</f>
        <v>0.14743589743589744</v>
      </c>
      <c r="I7" s="340">
        <f>C7+E7+G7</f>
        <v>156</v>
      </c>
    </row>
    <row r="8" spans="2:9" ht="12.75">
      <c r="B8" s="335" t="s">
        <v>167</v>
      </c>
      <c r="C8" s="341">
        <v>34</v>
      </c>
      <c r="D8" s="237">
        <f aca="true" t="shared" si="0" ref="D8:D15">C8/I8</f>
        <v>0.2982456140350877</v>
      </c>
      <c r="E8" s="187">
        <v>60</v>
      </c>
      <c r="F8" s="237">
        <f aca="true" t="shared" si="1" ref="F8:F14">E8/I8</f>
        <v>0.5263157894736842</v>
      </c>
      <c r="G8" s="187">
        <v>20</v>
      </c>
      <c r="H8" s="342">
        <f aca="true" t="shared" si="2" ref="H8:H15">G8/I8</f>
        <v>0.17543859649122806</v>
      </c>
      <c r="I8" s="340">
        <f aca="true" t="shared" si="3" ref="I8:I15">C8+E8+G8</f>
        <v>114</v>
      </c>
    </row>
    <row r="9" spans="2:9" ht="12.75">
      <c r="B9" s="335" t="s">
        <v>280</v>
      </c>
      <c r="C9" s="341">
        <v>30</v>
      </c>
      <c r="D9" s="237">
        <f t="shared" si="0"/>
        <v>0.46875</v>
      </c>
      <c r="E9" s="187">
        <v>30</v>
      </c>
      <c r="F9" s="237">
        <f t="shared" si="1"/>
        <v>0.46875</v>
      </c>
      <c r="G9" s="187">
        <v>4</v>
      </c>
      <c r="H9" s="342">
        <f t="shared" si="2"/>
        <v>0.0625</v>
      </c>
      <c r="I9" s="340">
        <f t="shared" si="3"/>
        <v>64</v>
      </c>
    </row>
    <row r="10" spans="2:9" ht="12.75">
      <c r="B10" s="335" t="s">
        <v>281</v>
      </c>
      <c r="C10" s="341">
        <v>37</v>
      </c>
      <c r="D10" s="237">
        <f t="shared" si="0"/>
        <v>0.44047619047619047</v>
      </c>
      <c r="E10" s="187">
        <v>47</v>
      </c>
      <c r="F10" s="237">
        <f t="shared" si="1"/>
        <v>0.5595238095238095</v>
      </c>
      <c r="G10" s="187">
        <v>0</v>
      </c>
      <c r="H10" s="342">
        <f t="shared" si="2"/>
        <v>0</v>
      </c>
      <c r="I10" s="340">
        <f t="shared" si="3"/>
        <v>84</v>
      </c>
    </row>
    <row r="11" spans="2:9" ht="12.75">
      <c r="B11" s="335" t="s">
        <v>249</v>
      </c>
      <c r="C11" s="341">
        <v>25</v>
      </c>
      <c r="D11" s="237">
        <f t="shared" si="0"/>
        <v>0.352112676056338</v>
      </c>
      <c r="E11" s="187">
        <v>30</v>
      </c>
      <c r="F11" s="237">
        <f t="shared" si="1"/>
        <v>0.4225352112676056</v>
      </c>
      <c r="G11" s="187">
        <v>16</v>
      </c>
      <c r="H11" s="342">
        <f t="shared" si="2"/>
        <v>0.22535211267605634</v>
      </c>
      <c r="I11" s="340">
        <f t="shared" si="3"/>
        <v>71</v>
      </c>
    </row>
    <row r="12" spans="2:9" ht="12.75">
      <c r="B12" s="335" t="s">
        <v>282</v>
      </c>
      <c r="C12" s="341">
        <v>35</v>
      </c>
      <c r="D12" s="237">
        <f t="shared" si="0"/>
        <v>0.30973451327433627</v>
      </c>
      <c r="E12" s="187">
        <v>75</v>
      </c>
      <c r="F12" s="237">
        <f t="shared" si="1"/>
        <v>0.6637168141592921</v>
      </c>
      <c r="G12" s="187">
        <v>3</v>
      </c>
      <c r="H12" s="342">
        <f t="shared" si="2"/>
        <v>0.02654867256637168</v>
      </c>
      <c r="I12" s="340">
        <f t="shared" si="3"/>
        <v>113</v>
      </c>
    </row>
    <row r="13" spans="2:9" ht="12.75">
      <c r="B13" s="335" t="s">
        <v>169</v>
      </c>
      <c r="C13" s="341">
        <v>90</v>
      </c>
      <c r="D13" s="237">
        <f t="shared" si="0"/>
        <v>0.4712041884816754</v>
      </c>
      <c r="E13" s="187">
        <v>89</v>
      </c>
      <c r="F13" s="237">
        <f t="shared" si="1"/>
        <v>0.46596858638743455</v>
      </c>
      <c r="G13" s="187">
        <v>12</v>
      </c>
      <c r="H13" s="342">
        <f t="shared" si="2"/>
        <v>0.06282722513089005</v>
      </c>
      <c r="I13" s="340">
        <f t="shared" si="3"/>
        <v>191</v>
      </c>
    </row>
    <row r="14" spans="2:9" ht="12.75">
      <c r="B14" s="335" t="s">
        <v>250</v>
      </c>
      <c r="C14" s="341">
        <v>16</v>
      </c>
      <c r="D14" s="237">
        <f t="shared" si="0"/>
        <v>0.42105263157894735</v>
      </c>
      <c r="E14" s="187">
        <v>14</v>
      </c>
      <c r="F14" s="237">
        <f t="shared" si="1"/>
        <v>0.3684210526315789</v>
      </c>
      <c r="G14" s="187">
        <v>8</v>
      </c>
      <c r="H14" s="342">
        <f t="shared" si="2"/>
        <v>0.21052631578947367</v>
      </c>
      <c r="I14" s="340">
        <f t="shared" si="3"/>
        <v>38</v>
      </c>
    </row>
    <row r="15" spans="2:9" ht="13.5" thickBot="1">
      <c r="B15" s="343" t="s">
        <v>283</v>
      </c>
      <c r="C15" s="344">
        <v>8</v>
      </c>
      <c r="D15" s="345">
        <f t="shared" si="0"/>
        <v>0.4</v>
      </c>
      <c r="E15" s="346">
        <v>8</v>
      </c>
      <c r="F15" s="345">
        <f>E15/I15</f>
        <v>0.4</v>
      </c>
      <c r="G15" s="346">
        <v>4</v>
      </c>
      <c r="H15" s="342">
        <f t="shared" si="2"/>
        <v>0.2</v>
      </c>
      <c r="I15" s="347">
        <f t="shared" si="3"/>
        <v>20</v>
      </c>
    </row>
    <row r="16" spans="2:9" ht="13.5" thickBot="1">
      <c r="B16" s="348" t="s">
        <v>165</v>
      </c>
      <c r="C16" s="349">
        <f>SUM(C7:C15)</f>
        <v>327</v>
      </c>
      <c r="D16" s="241">
        <f>C16/I16</f>
        <v>0.38425381903642775</v>
      </c>
      <c r="E16" s="350">
        <f>SUM(E7:E15)</f>
        <v>434</v>
      </c>
      <c r="F16" s="242">
        <f>E16/I16</f>
        <v>0.5099882491186839</v>
      </c>
      <c r="G16" s="350">
        <f>SUM(G7:G15)</f>
        <v>90</v>
      </c>
      <c r="H16" s="242">
        <f>G16/I16</f>
        <v>0.10575793184488837</v>
      </c>
      <c r="I16" s="96">
        <f>C16+E16+G16</f>
        <v>851</v>
      </c>
    </row>
    <row r="19" ht="12.75">
      <c r="B19" s="6" t="s">
        <v>5</v>
      </c>
    </row>
    <row r="20" spans="2:11" ht="12.75">
      <c r="B20" s="625" t="s">
        <v>72</v>
      </c>
      <c r="C20" s="625"/>
      <c r="D20" s="625"/>
      <c r="E20" s="625"/>
      <c r="F20" s="625"/>
      <c r="G20" s="625"/>
      <c r="H20" s="625"/>
      <c r="I20" s="625"/>
      <c r="J20" s="625"/>
      <c r="K20" s="625"/>
    </row>
    <row r="21" spans="2:11" ht="12.75">
      <c r="B21" s="625"/>
      <c r="C21" s="625"/>
      <c r="D21" s="625"/>
      <c r="E21" s="625"/>
      <c r="F21" s="625"/>
      <c r="G21" s="625"/>
      <c r="H21" s="625"/>
      <c r="I21" s="625"/>
      <c r="J21" s="625"/>
      <c r="K21" s="625"/>
    </row>
    <row r="23" ht="12.75">
      <c r="B23" t="s">
        <v>284</v>
      </c>
    </row>
    <row r="27" ht="20.25">
      <c r="B27" s="10" t="s">
        <v>1</v>
      </c>
    </row>
  </sheetData>
  <sheetProtection/>
  <mergeCells count="7">
    <mergeCell ref="B2:I2"/>
    <mergeCell ref="B5:B6"/>
    <mergeCell ref="C5:D5"/>
    <mergeCell ref="E5:F5"/>
    <mergeCell ref="G5:H5"/>
    <mergeCell ref="I5:I6"/>
    <mergeCell ref="B20:K21"/>
  </mergeCells>
  <hyperlinks>
    <hyperlink ref="B27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B2:J26"/>
  <sheetViews>
    <sheetView zoomScalePageLayoutView="0" workbookViewId="0" topLeftCell="A1">
      <selection activeCell="B2" sqref="B2:J2"/>
    </sheetView>
  </sheetViews>
  <sheetFormatPr defaultColWidth="9.140625" defaultRowHeight="12.75"/>
  <cols>
    <col min="1" max="1" width="5.421875" style="0" customWidth="1"/>
    <col min="2" max="2" width="22.421875" style="0" customWidth="1"/>
    <col min="3" max="3" width="9.00390625" style="0" bestFit="1" customWidth="1"/>
    <col min="4" max="4" width="8.00390625" style="0" customWidth="1"/>
    <col min="5" max="5" width="9.00390625" style="0" bestFit="1" customWidth="1"/>
    <col min="6" max="6" width="9.00390625" style="0" customWidth="1"/>
    <col min="7" max="7" width="7.57421875" style="0" bestFit="1" customWidth="1"/>
    <col min="10" max="10" width="13.140625" style="0" bestFit="1" customWidth="1"/>
  </cols>
  <sheetData>
    <row r="2" spans="2:10" ht="18.75">
      <c r="B2" s="758" t="s">
        <v>214</v>
      </c>
      <c r="C2" s="758"/>
      <c r="D2" s="758"/>
      <c r="E2" s="758"/>
      <c r="F2" s="758"/>
      <c r="G2" s="758"/>
      <c r="H2" s="758"/>
      <c r="I2" s="758"/>
      <c r="J2" s="758"/>
    </row>
    <row r="3" spans="2:9" s="30" customFormat="1" ht="18.75">
      <c r="B3" s="46"/>
      <c r="C3" s="46"/>
      <c r="D3" s="46"/>
      <c r="E3" s="46"/>
      <c r="F3" s="46"/>
      <c r="G3" s="46"/>
      <c r="H3" s="46"/>
      <c r="I3" s="46"/>
    </row>
    <row r="4" ht="13.5" thickBot="1"/>
    <row r="5" spans="2:10" ht="30">
      <c r="B5" s="618" t="s">
        <v>27</v>
      </c>
      <c r="C5" s="626" t="s">
        <v>6</v>
      </c>
      <c r="D5" s="627"/>
      <c r="E5" s="627" t="s">
        <v>7</v>
      </c>
      <c r="F5" s="627"/>
      <c r="G5" s="351" t="s">
        <v>170</v>
      </c>
      <c r="H5" s="627" t="s">
        <v>285</v>
      </c>
      <c r="I5" s="628"/>
      <c r="J5" s="629" t="s">
        <v>4</v>
      </c>
    </row>
    <row r="6" spans="2:10" ht="15.75" thickBot="1">
      <c r="B6" s="619"/>
      <c r="C6" s="332" t="s">
        <v>2</v>
      </c>
      <c r="D6" s="333" t="s">
        <v>3</v>
      </c>
      <c r="E6" s="333" t="s">
        <v>2</v>
      </c>
      <c r="F6" s="333" t="s">
        <v>3</v>
      </c>
      <c r="G6" s="352"/>
      <c r="H6" s="333" t="s">
        <v>2</v>
      </c>
      <c r="I6" s="353" t="s">
        <v>3</v>
      </c>
      <c r="J6" s="630"/>
    </row>
    <row r="7" spans="2:10" ht="12.75">
      <c r="B7" s="335" t="s">
        <v>279</v>
      </c>
      <c r="C7" s="187">
        <v>23</v>
      </c>
      <c r="D7" s="354">
        <f>C7/G7</f>
        <v>0.16666666666666666</v>
      </c>
      <c r="E7" s="187">
        <v>115</v>
      </c>
      <c r="F7" s="354">
        <f aca="true" t="shared" si="0" ref="F7:F15">E7/G7</f>
        <v>0.8333333333333334</v>
      </c>
      <c r="G7" s="187">
        <f>C7+E7</f>
        <v>138</v>
      </c>
      <c r="H7" s="187">
        <v>18</v>
      </c>
      <c r="I7" s="355">
        <f aca="true" t="shared" si="1" ref="I7:I15">H7/J7</f>
        <v>0.11538461538461539</v>
      </c>
      <c r="J7" s="356">
        <f>C7+E7+H7</f>
        <v>156</v>
      </c>
    </row>
    <row r="8" spans="2:10" ht="12.75">
      <c r="B8" s="335" t="s">
        <v>167</v>
      </c>
      <c r="C8" s="187">
        <v>22</v>
      </c>
      <c r="D8" s="354">
        <f aca="true" t="shared" si="2" ref="D8:D14">C8/G8</f>
        <v>0.25287356321839083</v>
      </c>
      <c r="E8" s="187">
        <v>65</v>
      </c>
      <c r="F8" s="354">
        <f t="shared" si="0"/>
        <v>0.7471264367816092</v>
      </c>
      <c r="G8" s="187">
        <f aca="true" t="shared" si="3" ref="G8:G15">C8+E8</f>
        <v>87</v>
      </c>
      <c r="H8" s="187">
        <v>27</v>
      </c>
      <c r="I8" s="355">
        <f t="shared" si="1"/>
        <v>0.23684210526315788</v>
      </c>
      <c r="J8" s="356">
        <f aca="true" t="shared" si="4" ref="J8:J13">C8+E8+H8</f>
        <v>114</v>
      </c>
    </row>
    <row r="9" spans="2:10" ht="12.75">
      <c r="B9" s="335" t="s">
        <v>280</v>
      </c>
      <c r="C9" s="187">
        <v>11</v>
      </c>
      <c r="D9" s="354">
        <f t="shared" si="2"/>
        <v>0.1746031746031746</v>
      </c>
      <c r="E9" s="187">
        <v>52</v>
      </c>
      <c r="F9" s="354">
        <f t="shared" si="0"/>
        <v>0.8253968253968254</v>
      </c>
      <c r="G9" s="187">
        <f t="shared" si="3"/>
        <v>63</v>
      </c>
      <c r="H9" s="187">
        <v>1</v>
      </c>
      <c r="I9" s="355">
        <f>H9/J9</f>
        <v>0.015625</v>
      </c>
      <c r="J9" s="356">
        <f>C9+E9+H9</f>
        <v>64</v>
      </c>
    </row>
    <row r="10" spans="2:10" ht="12.75">
      <c r="B10" s="335" t="s">
        <v>281</v>
      </c>
      <c r="C10" s="187">
        <v>18</v>
      </c>
      <c r="D10" s="354">
        <f t="shared" si="2"/>
        <v>0.32727272727272727</v>
      </c>
      <c r="E10" s="187">
        <v>37</v>
      </c>
      <c r="F10" s="354">
        <f t="shared" si="0"/>
        <v>0.6727272727272727</v>
      </c>
      <c r="G10" s="187">
        <f t="shared" si="3"/>
        <v>55</v>
      </c>
      <c r="H10" s="187">
        <v>29</v>
      </c>
      <c r="I10" s="355">
        <f t="shared" si="1"/>
        <v>0.34523809523809523</v>
      </c>
      <c r="J10" s="356">
        <f t="shared" si="4"/>
        <v>84</v>
      </c>
    </row>
    <row r="11" spans="2:10" ht="12.75">
      <c r="B11" s="335" t="s">
        <v>249</v>
      </c>
      <c r="C11" s="187">
        <v>5</v>
      </c>
      <c r="D11" s="354">
        <f t="shared" si="2"/>
        <v>0.19230769230769232</v>
      </c>
      <c r="E11" s="187">
        <v>21</v>
      </c>
      <c r="F11" s="354">
        <f t="shared" si="0"/>
        <v>0.8076923076923077</v>
      </c>
      <c r="G11" s="187">
        <f>C11+E11</f>
        <v>26</v>
      </c>
      <c r="H11" s="187">
        <v>45</v>
      </c>
      <c r="I11" s="355">
        <f t="shared" si="1"/>
        <v>0.6338028169014085</v>
      </c>
      <c r="J11" s="356">
        <f t="shared" si="4"/>
        <v>71</v>
      </c>
    </row>
    <row r="12" spans="2:10" ht="12.75">
      <c r="B12" s="335" t="s">
        <v>282</v>
      </c>
      <c r="C12" s="187">
        <v>13</v>
      </c>
      <c r="D12" s="354">
        <f t="shared" si="2"/>
        <v>0.18571428571428572</v>
      </c>
      <c r="E12" s="187">
        <v>57</v>
      </c>
      <c r="F12" s="354">
        <f t="shared" si="0"/>
        <v>0.8142857142857143</v>
      </c>
      <c r="G12" s="187">
        <f t="shared" si="3"/>
        <v>70</v>
      </c>
      <c r="H12" s="187">
        <v>43</v>
      </c>
      <c r="I12" s="355">
        <f>H12/J12</f>
        <v>0.3805309734513274</v>
      </c>
      <c r="J12" s="356">
        <f>C12+E12+H12</f>
        <v>113</v>
      </c>
    </row>
    <row r="13" spans="2:10" ht="12.75">
      <c r="B13" s="335" t="s">
        <v>169</v>
      </c>
      <c r="C13" s="187">
        <v>52</v>
      </c>
      <c r="D13" s="354">
        <f t="shared" si="2"/>
        <v>0.348993288590604</v>
      </c>
      <c r="E13" s="187">
        <v>97</v>
      </c>
      <c r="F13" s="354">
        <f t="shared" si="0"/>
        <v>0.6510067114093959</v>
      </c>
      <c r="G13" s="187">
        <f t="shared" si="3"/>
        <v>149</v>
      </c>
      <c r="H13" s="187">
        <v>42</v>
      </c>
      <c r="I13" s="355">
        <f t="shared" si="1"/>
        <v>0.2198952879581152</v>
      </c>
      <c r="J13" s="356">
        <f t="shared" si="4"/>
        <v>191</v>
      </c>
    </row>
    <row r="14" spans="2:10" ht="12.75">
      <c r="B14" s="335" t="s">
        <v>250</v>
      </c>
      <c r="C14" s="187">
        <v>4</v>
      </c>
      <c r="D14" s="354">
        <f t="shared" si="2"/>
        <v>0.125</v>
      </c>
      <c r="E14" s="187">
        <v>28</v>
      </c>
      <c r="F14" s="354">
        <f t="shared" si="0"/>
        <v>0.875</v>
      </c>
      <c r="G14" s="187">
        <f t="shared" si="3"/>
        <v>32</v>
      </c>
      <c r="H14" s="187">
        <v>6</v>
      </c>
      <c r="I14" s="355">
        <f>H14/J14</f>
        <v>0.15789473684210525</v>
      </c>
      <c r="J14" s="356">
        <f>C14+E14+H14</f>
        <v>38</v>
      </c>
    </row>
    <row r="15" spans="2:10" ht="13.5" thickBot="1">
      <c r="B15" s="343" t="s">
        <v>283</v>
      </c>
      <c r="C15" s="188">
        <v>1</v>
      </c>
      <c r="D15" s="357">
        <f>C15/G15</f>
        <v>0.06666666666666667</v>
      </c>
      <c r="E15" s="188">
        <v>14</v>
      </c>
      <c r="F15" s="354">
        <f t="shared" si="0"/>
        <v>0.9333333333333333</v>
      </c>
      <c r="G15" s="188">
        <f t="shared" si="3"/>
        <v>15</v>
      </c>
      <c r="H15" s="188">
        <v>5</v>
      </c>
      <c r="I15" s="355">
        <f t="shared" si="1"/>
        <v>0.25</v>
      </c>
      <c r="J15" s="356">
        <f>C15+E15+H15</f>
        <v>20</v>
      </c>
    </row>
    <row r="16" spans="2:10" ht="13.5" thickBot="1">
      <c r="B16" s="186" t="s">
        <v>165</v>
      </c>
      <c r="C16" s="189">
        <f>SUM(C7:C15)</f>
        <v>149</v>
      </c>
      <c r="D16" s="358">
        <f>C16/J16</f>
        <v>0.17508813160987075</v>
      </c>
      <c r="E16" s="189">
        <f>SUM(E7:E15)</f>
        <v>486</v>
      </c>
      <c r="F16" s="358">
        <f>E16/J16</f>
        <v>0.5710928319623971</v>
      </c>
      <c r="G16" s="189">
        <f>C16+E16</f>
        <v>635</v>
      </c>
      <c r="H16" s="189">
        <f>SUM(H7:H15)</f>
        <v>216</v>
      </c>
      <c r="I16" s="359">
        <f>H16/J16</f>
        <v>0.25381903642773207</v>
      </c>
      <c r="J16" s="360">
        <f>C16+E16+H16</f>
        <v>851</v>
      </c>
    </row>
    <row r="19" ht="12.75">
      <c r="B19" s="6" t="s">
        <v>5</v>
      </c>
    </row>
    <row r="20" spans="2:10" ht="12.75" customHeight="1">
      <c r="B20" s="631" t="s">
        <v>72</v>
      </c>
      <c r="C20" s="631"/>
      <c r="D20" s="631"/>
      <c r="E20" s="631"/>
      <c r="F20" s="631"/>
      <c r="G20" s="631"/>
      <c r="H20" s="631"/>
      <c r="I20" s="631"/>
      <c r="J20" s="631"/>
    </row>
    <row r="21" spans="2:10" ht="12.75">
      <c r="B21" s="631"/>
      <c r="C21" s="631"/>
      <c r="D21" s="631"/>
      <c r="E21" s="631"/>
      <c r="F21" s="631"/>
      <c r="G21" s="631"/>
      <c r="H21" s="631"/>
      <c r="I21" s="631"/>
      <c r="J21" s="631"/>
    </row>
    <row r="23" ht="12.75">
      <c r="B23" t="s">
        <v>284</v>
      </c>
    </row>
    <row r="26" ht="15.75">
      <c r="B26" s="8" t="s">
        <v>1</v>
      </c>
    </row>
  </sheetData>
  <sheetProtection/>
  <mergeCells count="7">
    <mergeCell ref="B2:J2"/>
    <mergeCell ref="B5:B6"/>
    <mergeCell ref="C5:D5"/>
    <mergeCell ref="E5:F5"/>
    <mergeCell ref="H5:I5"/>
    <mergeCell ref="J5:J6"/>
    <mergeCell ref="B20:J21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B2:I22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4" width="14.421875" style="0" customWidth="1"/>
    <col min="5" max="5" width="11.57421875" style="0" customWidth="1"/>
    <col min="6" max="6" width="12.421875" style="0" customWidth="1"/>
    <col min="7" max="7" width="14.57421875" style="0" customWidth="1"/>
    <col min="9" max="9" width="15.57421875" style="0" customWidth="1"/>
  </cols>
  <sheetData>
    <row r="2" spans="2:9" ht="18.75">
      <c r="B2" s="758" t="s">
        <v>213</v>
      </c>
      <c r="C2" s="758"/>
      <c r="D2" s="758"/>
      <c r="E2" s="758"/>
      <c r="F2" s="758"/>
      <c r="G2" s="758"/>
      <c r="H2" s="758"/>
      <c r="I2" s="758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" customHeight="1">
      <c r="B4" s="618" t="s">
        <v>27</v>
      </c>
      <c r="C4" s="632" t="s">
        <v>286</v>
      </c>
      <c r="D4" s="632"/>
      <c r="E4" s="632"/>
      <c r="F4" s="632"/>
      <c r="G4" s="633"/>
      <c r="H4" s="633"/>
      <c r="I4" s="618" t="s">
        <v>4</v>
      </c>
    </row>
    <row r="5" spans="2:9" ht="15" customHeight="1" thickBot="1">
      <c r="B5" s="619"/>
      <c r="C5" s="634" t="s">
        <v>8</v>
      </c>
      <c r="D5" s="635"/>
      <c r="E5" s="636" t="s">
        <v>26</v>
      </c>
      <c r="F5" s="637"/>
      <c r="G5" s="636" t="s">
        <v>287</v>
      </c>
      <c r="H5" s="634"/>
      <c r="I5" s="619"/>
    </row>
    <row r="6" spans="2:9" ht="12.75">
      <c r="B6" s="335" t="s">
        <v>279</v>
      </c>
      <c r="C6" s="187">
        <v>12</v>
      </c>
      <c r="D6" s="190">
        <f aca="true" t="shared" si="0" ref="D6:D14">C6/$I6</f>
        <v>0.07692307692307693</v>
      </c>
      <c r="E6" s="187">
        <v>126</v>
      </c>
      <c r="F6" s="190">
        <f aca="true" t="shared" si="1" ref="F6:F14">E6/$I6</f>
        <v>0.8076923076923077</v>
      </c>
      <c r="G6" s="187">
        <v>18</v>
      </c>
      <c r="H6" s="218">
        <f aca="true" t="shared" si="2" ref="H6:H14">G6/$I6</f>
        <v>0.11538461538461539</v>
      </c>
      <c r="I6" s="340">
        <f>C6+E6+G6</f>
        <v>156</v>
      </c>
    </row>
    <row r="7" spans="2:9" ht="12.75">
      <c r="B7" s="335" t="s">
        <v>167</v>
      </c>
      <c r="C7" s="187">
        <v>4</v>
      </c>
      <c r="D7" s="190">
        <f t="shared" si="0"/>
        <v>0.03508771929824561</v>
      </c>
      <c r="E7" s="187">
        <v>92</v>
      </c>
      <c r="F7" s="190">
        <f t="shared" si="1"/>
        <v>0.8070175438596491</v>
      </c>
      <c r="G7" s="187">
        <v>18</v>
      </c>
      <c r="H7" s="218">
        <f t="shared" si="2"/>
        <v>0.15789473684210525</v>
      </c>
      <c r="I7" s="340">
        <f aca="true" t="shared" si="3" ref="I7:I14">C7+E7+G7</f>
        <v>114</v>
      </c>
    </row>
    <row r="8" spans="2:9" ht="12.75">
      <c r="B8" s="335" t="s">
        <v>280</v>
      </c>
      <c r="C8" s="187">
        <v>9</v>
      </c>
      <c r="D8" s="190">
        <f t="shared" si="0"/>
        <v>0.140625</v>
      </c>
      <c r="E8" s="187">
        <v>48</v>
      </c>
      <c r="F8" s="190">
        <f t="shared" si="1"/>
        <v>0.75</v>
      </c>
      <c r="G8" s="187">
        <v>7</v>
      </c>
      <c r="H8" s="218">
        <f t="shared" si="2"/>
        <v>0.109375</v>
      </c>
      <c r="I8" s="340">
        <f>C8+E8+G8</f>
        <v>64</v>
      </c>
    </row>
    <row r="9" spans="2:9" ht="12.75">
      <c r="B9" s="335" t="s">
        <v>281</v>
      </c>
      <c r="C9" s="187">
        <v>5</v>
      </c>
      <c r="D9" s="190">
        <f t="shared" si="0"/>
        <v>0.05952380952380952</v>
      </c>
      <c r="E9" s="187">
        <v>70</v>
      </c>
      <c r="F9" s="190">
        <f t="shared" si="1"/>
        <v>0.8333333333333334</v>
      </c>
      <c r="G9" s="187">
        <v>9</v>
      </c>
      <c r="H9" s="218">
        <f t="shared" si="2"/>
        <v>0.10714285714285714</v>
      </c>
      <c r="I9" s="340">
        <f t="shared" si="3"/>
        <v>84</v>
      </c>
    </row>
    <row r="10" spans="2:9" ht="12.75">
      <c r="B10" s="335" t="s">
        <v>249</v>
      </c>
      <c r="C10" s="187">
        <v>5</v>
      </c>
      <c r="D10" s="190">
        <f t="shared" si="0"/>
        <v>0.07042253521126761</v>
      </c>
      <c r="E10" s="187">
        <v>49</v>
      </c>
      <c r="F10" s="190">
        <f t="shared" si="1"/>
        <v>0.6901408450704225</v>
      </c>
      <c r="G10" s="187">
        <v>17</v>
      </c>
      <c r="H10" s="218">
        <f t="shared" si="2"/>
        <v>0.23943661971830985</v>
      </c>
      <c r="I10" s="340">
        <f t="shared" si="3"/>
        <v>71</v>
      </c>
    </row>
    <row r="11" spans="2:9" ht="12.75">
      <c r="B11" s="335" t="s">
        <v>282</v>
      </c>
      <c r="C11" s="187">
        <v>6</v>
      </c>
      <c r="D11" s="190">
        <f t="shared" si="0"/>
        <v>0.05309734513274336</v>
      </c>
      <c r="E11" s="187">
        <v>105</v>
      </c>
      <c r="F11" s="190">
        <f t="shared" si="1"/>
        <v>0.9292035398230089</v>
      </c>
      <c r="G11" s="187">
        <v>2</v>
      </c>
      <c r="H11" s="218">
        <f t="shared" si="2"/>
        <v>0.017699115044247787</v>
      </c>
      <c r="I11" s="340">
        <f t="shared" si="3"/>
        <v>113</v>
      </c>
    </row>
    <row r="12" spans="2:9" ht="12.75">
      <c r="B12" s="335" t="s">
        <v>169</v>
      </c>
      <c r="C12" s="187">
        <v>8</v>
      </c>
      <c r="D12" s="190">
        <f t="shared" si="0"/>
        <v>0.041884816753926704</v>
      </c>
      <c r="E12" s="187">
        <v>160</v>
      </c>
      <c r="F12" s="190">
        <f t="shared" si="1"/>
        <v>0.837696335078534</v>
      </c>
      <c r="G12" s="187">
        <v>23</v>
      </c>
      <c r="H12" s="218">
        <f t="shared" si="2"/>
        <v>0.12041884816753927</v>
      </c>
      <c r="I12" s="340">
        <f t="shared" si="3"/>
        <v>191</v>
      </c>
    </row>
    <row r="13" spans="2:9" ht="12.75">
      <c r="B13" s="335" t="s">
        <v>250</v>
      </c>
      <c r="C13" s="187">
        <v>1</v>
      </c>
      <c r="D13" s="190">
        <f t="shared" si="0"/>
        <v>0.02631578947368421</v>
      </c>
      <c r="E13" s="187">
        <v>37</v>
      </c>
      <c r="F13" s="190">
        <f t="shared" si="1"/>
        <v>0.9736842105263158</v>
      </c>
      <c r="G13" s="187">
        <v>0</v>
      </c>
      <c r="H13" s="218">
        <f t="shared" si="2"/>
        <v>0</v>
      </c>
      <c r="I13" s="340">
        <f>C13+E13+G13</f>
        <v>38</v>
      </c>
    </row>
    <row r="14" spans="2:9" ht="13.5" thickBot="1">
      <c r="B14" s="343" t="s">
        <v>283</v>
      </c>
      <c r="C14" s="187">
        <v>1</v>
      </c>
      <c r="D14" s="190">
        <f t="shared" si="0"/>
        <v>0.05</v>
      </c>
      <c r="E14" s="188">
        <v>19</v>
      </c>
      <c r="F14" s="191">
        <f t="shared" si="1"/>
        <v>0.95</v>
      </c>
      <c r="G14" s="188">
        <v>0</v>
      </c>
      <c r="H14" s="219">
        <f t="shared" si="2"/>
        <v>0</v>
      </c>
      <c r="I14" s="347">
        <f t="shared" si="3"/>
        <v>20</v>
      </c>
    </row>
    <row r="15" spans="2:9" ht="13.5" thickBot="1">
      <c r="B15" s="186" t="s">
        <v>165</v>
      </c>
      <c r="C15" s="189">
        <f>SUM(C6:C14)</f>
        <v>51</v>
      </c>
      <c r="D15" s="201">
        <f>C15/I15</f>
        <v>0.05992949471210341</v>
      </c>
      <c r="E15" s="189">
        <f>SUM(E6:E14)</f>
        <v>706</v>
      </c>
      <c r="F15" s="201">
        <f>E15/I15</f>
        <v>0.8296122209165687</v>
      </c>
      <c r="G15" s="189">
        <f>SUM(G6:G14)</f>
        <v>94</v>
      </c>
      <c r="H15" s="224">
        <f>G15/I15</f>
        <v>0.11045828437132785</v>
      </c>
      <c r="I15" s="96">
        <f>C15+E15+G15</f>
        <v>851</v>
      </c>
    </row>
    <row r="17" ht="12.75">
      <c r="B17" s="6" t="s">
        <v>5</v>
      </c>
    </row>
    <row r="18" spans="2:9" ht="12.75">
      <c r="B18" s="631" t="s">
        <v>72</v>
      </c>
      <c r="C18" s="631"/>
      <c r="D18" s="631"/>
      <c r="E18" s="631"/>
      <c r="F18" s="631"/>
      <c r="G18" s="631"/>
      <c r="H18" s="631"/>
      <c r="I18" s="631"/>
    </row>
    <row r="19" spans="2:9" ht="12.75">
      <c r="B19" s="631"/>
      <c r="C19" s="631"/>
      <c r="D19" s="631"/>
      <c r="E19" s="631"/>
      <c r="F19" s="631"/>
      <c r="G19" s="631"/>
      <c r="H19" s="631"/>
      <c r="I19" s="631"/>
    </row>
    <row r="21" ht="12.75">
      <c r="B21" t="s">
        <v>284</v>
      </c>
    </row>
    <row r="22" ht="15.75">
      <c r="B22" s="8" t="s">
        <v>1</v>
      </c>
    </row>
  </sheetData>
  <sheetProtection/>
  <mergeCells count="8">
    <mergeCell ref="B2:I2"/>
    <mergeCell ref="B18:I19"/>
    <mergeCell ref="B4:B5"/>
    <mergeCell ref="C4:H4"/>
    <mergeCell ref="I4:I5"/>
    <mergeCell ref="C5:D5"/>
    <mergeCell ref="E5:F5"/>
    <mergeCell ref="G5:H5"/>
  </mergeCells>
  <hyperlinks>
    <hyperlink ref="B22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B2:W23"/>
  <sheetViews>
    <sheetView zoomScalePageLayoutView="0" workbookViewId="0" topLeftCell="D2">
      <selection activeCell="P2" sqref="P2:W2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4" width="11.57421875" style="0" customWidth="1"/>
    <col min="5" max="15" width="11.140625" style="0" customWidth="1"/>
    <col min="16" max="16" width="11.421875" style="0" customWidth="1"/>
    <col min="17" max="17" width="4.57421875" style="0" bestFit="1" customWidth="1"/>
    <col min="18" max="18" width="5.421875" style="0" bestFit="1" customWidth="1"/>
    <col min="19" max="19" width="4.57421875" style="0" bestFit="1" customWidth="1"/>
    <col min="20" max="20" width="12.00390625" style="0" customWidth="1"/>
    <col min="21" max="21" width="7.8515625" style="0" customWidth="1"/>
    <col min="22" max="22" width="6.421875" style="0" bestFit="1" customWidth="1"/>
    <col min="23" max="23" width="14.140625" style="0" bestFit="1" customWidth="1"/>
  </cols>
  <sheetData>
    <row r="2" spans="2:23" ht="18.75">
      <c r="B2" s="758" t="s">
        <v>212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30"/>
      <c r="Q2" s="30"/>
      <c r="R2" s="30"/>
      <c r="S2" s="30"/>
      <c r="T2" s="30"/>
      <c r="U2" s="30"/>
      <c r="V2" s="30"/>
      <c r="W2" s="30"/>
    </row>
    <row r="3" spans="2:11" s="30" customFormat="1" ht="19.5" thickBo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5" ht="46.5" customHeight="1">
      <c r="B4" s="640" t="s">
        <v>27</v>
      </c>
      <c r="C4" s="642" t="s">
        <v>171</v>
      </c>
      <c r="D4" s="643"/>
      <c r="E4" s="638" t="s">
        <v>45</v>
      </c>
      <c r="F4" s="643"/>
      <c r="G4" s="638" t="s">
        <v>155</v>
      </c>
      <c r="H4" s="643"/>
      <c r="I4" s="638" t="s">
        <v>172</v>
      </c>
      <c r="J4" s="643"/>
      <c r="K4" s="638" t="s">
        <v>46</v>
      </c>
      <c r="L4" s="643"/>
      <c r="M4" s="638" t="s">
        <v>166</v>
      </c>
      <c r="N4" s="639"/>
      <c r="O4" s="640" t="s">
        <v>4</v>
      </c>
    </row>
    <row r="5" spans="2:15" ht="16.5" thickBot="1">
      <c r="B5" s="641"/>
      <c r="C5" s="361" t="s">
        <v>102</v>
      </c>
      <c r="D5" s="361" t="s">
        <v>3</v>
      </c>
      <c r="E5" s="361" t="s">
        <v>102</v>
      </c>
      <c r="F5" s="361" t="s">
        <v>3</v>
      </c>
      <c r="G5" s="361" t="s">
        <v>102</v>
      </c>
      <c r="H5" s="361" t="s">
        <v>3</v>
      </c>
      <c r="I5" s="361" t="s">
        <v>102</v>
      </c>
      <c r="J5" s="361" t="s">
        <v>3</v>
      </c>
      <c r="K5" s="362" t="s">
        <v>102</v>
      </c>
      <c r="L5" s="361" t="s">
        <v>3</v>
      </c>
      <c r="M5" s="361" t="s">
        <v>102</v>
      </c>
      <c r="N5" s="363" t="s">
        <v>3</v>
      </c>
      <c r="O5" s="641"/>
    </row>
    <row r="6" spans="2:15" ht="12.75">
      <c r="B6" s="335" t="s">
        <v>279</v>
      </c>
      <c r="C6" s="187">
        <v>5</v>
      </c>
      <c r="D6" s="354">
        <f aca="true" t="shared" si="0" ref="D6:D15">C6/$O6</f>
        <v>0.03205128205128205</v>
      </c>
      <c r="E6" s="187">
        <v>1</v>
      </c>
      <c r="F6" s="354">
        <f aca="true" t="shared" si="1" ref="F6:F15">E6/$O6</f>
        <v>0.00641025641025641</v>
      </c>
      <c r="G6" s="187">
        <v>2</v>
      </c>
      <c r="H6" s="354">
        <f aca="true" t="shared" si="2" ref="H6:H15">G6/$O6</f>
        <v>0.01282051282051282</v>
      </c>
      <c r="I6" s="187">
        <v>130</v>
      </c>
      <c r="J6" s="354">
        <f aca="true" t="shared" si="3" ref="J6:J15">I6/$O6</f>
        <v>0.8333333333333334</v>
      </c>
      <c r="K6" s="364">
        <v>0</v>
      </c>
      <c r="L6" s="354">
        <f aca="true" t="shared" si="4" ref="L6:L14">K6/$O6</f>
        <v>0</v>
      </c>
      <c r="M6" s="187">
        <v>18</v>
      </c>
      <c r="N6" s="354">
        <f>M6/$O6</f>
        <v>0.11538461538461539</v>
      </c>
      <c r="O6" s="365">
        <f>C6+E6+G6+I6+K6++M6</f>
        <v>156</v>
      </c>
    </row>
    <row r="7" spans="2:15" ht="12.75">
      <c r="B7" s="335" t="s">
        <v>167</v>
      </c>
      <c r="C7" s="187">
        <v>1</v>
      </c>
      <c r="D7" s="366">
        <f t="shared" si="0"/>
        <v>0.008771929824561403</v>
      </c>
      <c r="E7" s="187">
        <v>2</v>
      </c>
      <c r="F7" s="366">
        <f t="shared" si="1"/>
        <v>0.017543859649122806</v>
      </c>
      <c r="G7" s="187">
        <v>0</v>
      </c>
      <c r="H7" s="366">
        <f t="shared" si="2"/>
        <v>0</v>
      </c>
      <c r="I7" s="187">
        <v>103</v>
      </c>
      <c r="J7" s="366">
        <f t="shared" si="3"/>
        <v>0.9035087719298246</v>
      </c>
      <c r="K7" s="364">
        <v>1</v>
      </c>
      <c r="L7" s="366">
        <f t="shared" si="4"/>
        <v>0.008771929824561403</v>
      </c>
      <c r="M7" s="187">
        <v>7</v>
      </c>
      <c r="N7" s="366">
        <f>M7/$O7</f>
        <v>0.06140350877192982</v>
      </c>
      <c r="O7" s="367">
        <f aca="true" t="shared" si="5" ref="O7:O15">C7+E7+G7+I7+K7+M7</f>
        <v>114</v>
      </c>
    </row>
    <row r="8" spans="2:15" ht="12.75">
      <c r="B8" s="335" t="s">
        <v>280</v>
      </c>
      <c r="C8" s="187">
        <v>0</v>
      </c>
      <c r="D8" s="366">
        <f t="shared" si="0"/>
        <v>0</v>
      </c>
      <c r="E8" s="187">
        <v>2</v>
      </c>
      <c r="F8" s="366">
        <f t="shared" si="1"/>
        <v>0.03125</v>
      </c>
      <c r="G8" s="187">
        <v>1</v>
      </c>
      <c r="H8" s="366">
        <f t="shared" si="2"/>
        <v>0.015625</v>
      </c>
      <c r="I8" s="187">
        <v>49</v>
      </c>
      <c r="J8" s="366">
        <f t="shared" si="3"/>
        <v>0.765625</v>
      </c>
      <c r="K8" s="364">
        <v>0</v>
      </c>
      <c r="L8" s="366">
        <f t="shared" si="4"/>
        <v>0</v>
      </c>
      <c r="M8" s="187">
        <v>12</v>
      </c>
      <c r="N8" s="366">
        <f>M8/$O8</f>
        <v>0.1875</v>
      </c>
      <c r="O8" s="367">
        <f t="shared" si="5"/>
        <v>64</v>
      </c>
    </row>
    <row r="9" spans="2:15" ht="12.75">
      <c r="B9" s="335" t="s">
        <v>281</v>
      </c>
      <c r="C9" s="187">
        <v>0</v>
      </c>
      <c r="D9" s="366">
        <f t="shared" si="0"/>
        <v>0</v>
      </c>
      <c r="E9" s="187">
        <v>3</v>
      </c>
      <c r="F9" s="366">
        <f t="shared" si="1"/>
        <v>0.03571428571428571</v>
      </c>
      <c r="G9" s="187">
        <v>1</v>
      </c>
      <c r="H9" s="366">
        <f t="shared" si="2"/>
        <v>0.011904761904761904</v>
      </c>
      <c r="I9" s="187">
        <v>62</v>
      </c>
      <c r="J9" s="366">
        <f t="shared" si="3"/>
        <v>0.7380952380952381</v>
      </c>
      <c r="K9" s="364">
        <v>0</v>
      </c>
      <c r="L9" s="366">
        <f t="shared" si="4"/>
        <v>0</v>
      </c>
      <c r="M9" s="187">
        <v>18</v>
      </c>
      <c r="N9" s="366">
        <f aca="true" t="shared" si="6" ref="N9:N14">M9/$O9</f>
        <v>0.21428571428571427</v>
      </c>
      <c r="O9" s="367">
        <f t="shared" si="5"/>
        <v>84</v>
      </c>
    </row>
    <row r="10" spans="2:15" ht="12.75">
      <c r="B10" s="335" t="s">
        <v>249</v>
      </c>
      <c r="C10" s="187">
        <v>0</v>
      </c>
      <c r="D10" s="366">
        <f t="shared" si="0"/>
        <v>0</v>
      </c>
      <c r="E10" s="187">
        <v>5</v>
      </c>
      <c r="F10" s="366">
        <f t="shared" si="1"/>
        <v>0.07042253521126761</v>
      </c>
      <c r="G10" s="187">
        <v>0</v>
      </c>
      <c r="H10" s="366">
        <f t="shared" si="2"/>
        <v>0</v>
      </c>
      <c r="I10" s="187">
        <v>44</v>
      </c>
      <c r="J10" s="366">
        <f t="shared" si="3"/>
        <v>0.6197183098591549</v>
      </c>
      <c r="K10" s="364">
        <v>0</v>
      </c>
      <c r="L10" s="366">
        <f t="shared" si="4"/>
        <v>0</v>
      </c>
      <c r="M10" s="187">
        <v>22</v>
      </c>
      <c r="N10" s="366">
        <f t="shared" si="6"/>
        <v>0.30985915492957744</v>
      </c>
      <c r="O10" s="367">
        <f t="shared" si="5"/>
        <v>71</v>
      </c>
    </row>
    <row r="11" spans="2:15" ht="12.75">
      <c r="B11" s="335" t="s">
        <v>282</v>
      </c>
      <c r="C11" s="187">
        <v>0</v>
      </c>
      <c r="D11" s="366">
        <f t="shared" si="0"/>
        <v>0</v>
      </c>
      <c r="E11" s="187">
        <v>1</v>
      </c>
      <c r="F11" s="366">
        <f t="shared" si="1"/>
        <v>0.008849557522123894</v>
      </c>
      <c r="G11" s="187">
        <v>1</v>
      </c>
      <c r="H11" s="366">
        <f t="shared" si="2"/>
        <v>0.008849557522123894</v>
      </c>
      <c r="I11" s="187">
        <v>98</v>
      </c>
      <c r="J11" s="366">
        <f t="shared" si="3"/>
        <v>0.8672566371681416</v>
      </c>
      <c r="K11" s="364">
        <v>0</v>
      </c>
      <c r="L11" s="366">
        <f t="shared" si="4"/>
        <v>0</v>
      </c>
      <c r="M11" s="187">
        <v>13</v>
      </c>
      <c r="N11" s="366">
        <f t="shared" si="6"/>
        <v>0.11504424778761062</v>
      </c>
      <c r="O11" s="367">
        <f t="shared" si="5"/>
        <v>113</v>
      </c>
    </row>
    <row r="12" spans="2:15" ht="12.75">
      <c r="B12" s="335" t="s">
        <v>169</v>
      </c>
      <c r="C12" s="187">
        <v>2</v>
      </c>
      <c r="D12" s="366">
        <f t="shared" si="0"/>
        <v>0.010471204188481676</v>
      </c>
      <c r="E12" s="187">
        <v>7</v>
      </c>
      <c r="F12" s="366">
        <f t="shared" si="1"/>
        <v>0.03664921465968586</v>
      </c>
      <c r="G12" s="187">
        <v>2</v>
      </c>
      <c r="H12" s="366">
        <f t="shared" si="2"/>
        <v>0.010471204188481676</v>
      </c>
      <c r="I12" s="187">
        <v>157</v>
      </c>
      <c r="J12" s="366">
        <f t="shared" si="3"/>
        <v>0.8219895287958116</v>
      </c>
      <c r="K12" s="364">
        <v>0</v>
      </c>
      <c r="L12" s="366">
        <f t="shared" si="4"/>
        <v>0</v>
      </c>
      <c r="M12" s="187">
        <v>23</v>
      </c>
      <c r="N12" s="366">
        <f t="shared" si="6"/>
        <v>0.12041884816753927</v>
      </c>
      <c r="O12" s="367">
        <f t="shared" si="5"/>
        <v>191</v>
      </c>
    </row>
    <row r="13" spans="2:15" ht="12.75">
      <c r="B13" s="335" t="s">
        <v>250</v>
      </c>
      <c r="C13" s="341">
        <v>1</v>
      </c>
      <c r="D13" s="366">
        <f t="shared" si="0"/>
        <v>0.02631578947368421</v>
      </c>
      <c r="E13" s="187">
        <v>2</v>
      </c>
      <c r="F13" s="366">
        <f t="shared" si="1"/>
        <v>0.05263157894736842</v>
      </c>
      <c r="G13" s="187">
        <v>1</v>
      </c>
      <c r="H13" s="366">
        <f t="shared" si="2"/>
        <v>0.02631578947368421</v>
      </c>
      <c r="I13" s="187">
        <v>26</v>
      </c>
      <c r="J13" s="366">
        <f t="shared" si="3"/>
        <v>0.6842105263157895</v>
      </c>
      <c r="K13" s="364">
        <v>0</v>
      </c>
      <c r="L13" s="366">
        <f t="shared" si="4"/>
        <v>0</v>
      </c>
      <c r="M13" s="187">
        <v>8</v>
      </c>
      <c r="N13" s="368">
        <f>M13/$O13</f>
        <v>0.21052631578947367</v>
      </c>
      <c r="O13" s="367">
        <f t="shared" si="5"/>
        <v>38</v>
      </c>
    </row>
    <row r="14" spans="2:15" ht="13.5" thickBot="1">
      <c r="B14" s="343" t="s">
        <v>283</v>
      </c>
      <c r="C14" s="344">
        <v>0</v>
      </c>
      <c r="D14" s="369">
        <f t="shared" si="0"/>
        <v>0</v>
      </c>
      <c r="E14" s="346">
        <v>1</v>
      </c>
      <c r="F14" s="369">
        <f t="shared" si="1"/>
        <v>0.05</v>
      </c>
      <c r="G14" s="346">
        <v>0</v>
      </c>
      <c r="H14" s="369">
        <f t="shared" si="2"/>
        <v>0</v>
      </c>
      <c r="I14" s="346">
        <v>16</v>
      </c>
      <c r="J14" s="369">
        <f t="shared" si="3"/>
        <v>0.8</v>
      </c>
      <c r="K14" s="370">
        <v>0</v>
      </c>
      <c r="L14" s="369">
        <f t="shared" si="4"/>
        <v>0</v>
      </c>
      <c r="M14" s="346">
        <v>3</v>
      </c>
      <c r="N14" s="371">
        <f t="shared" si="6"/>
        <v>0.15</v>
      </c>
      <c r="O14" s="372">
        <f t="shared" si="5"/>
        <v>20</v>
      </c>
    </row>
    <row r="15" spans="2:15" ht="13.5" thickBot="1">
      <c r="B15" s="348" t="s">
        <v>165</v>
      </c>
      <c r="C15" s="350">
        <f>SUM(C6:C14)</f>
        <v>9</v>
      </c>
      <c r="D15" s="373">
        <f t="shared" si="0"/>
        <v>0.010575793184488837</v>
      </c>
      <c r="E15" s="350">
        <f>SUM(E6:E14)</f>
        <v>24</v>
      </c>
      <c r="F15" s="373">
        <f t="shared" si="1"/>
        <v>0.0282021151586369</v>
      </c>
      <c r="G15" s="350">
        <f>SUM(G6:G14)</f>
        <v>8</v>
      </c>
      <c r="H15" s="373">
        <f t="shared" si="2"/>
        <v>0.009400705052878966</v>
      </c>
      <c r="I15" s="350">
        <f>SUM(I6:I14)</f>
        <v>685</v>
      </c>
      <c r="J15" s="373">
        <f t="shared" si="3"/>
        <v>0.8049353701527615</v>
      </c>
      <c r="K15" s="350">
        <f>SUM(K6:K14)</f>
        <v>1</v>
      </c>
      <c r="L15" s="373">
        <f>K15/$O15</f>
        <v>0.0011750881316098707</v>
      </c>
      <c r="M15" s="350">
        <f>SUM(M6:M14)</f>
        <v>124</v>
      </c>
      <c r="N15" s="373">
        <f>M15/$O15</f>
        <v>0.14571092831962398</v>
      </c>
      <c r="O15" s="757">
        <f t="shared" si="5"/>
        <v>851</v>
      </c>
    </row>
    <row r="18" spans="2:4" ht="12.75">
      <c r="B18" s="6" t="s">
        <v>5</v>
      </c>
      <c r="C18" s="6"/>
      <c r="D18" s="6"/>
    </row>
    <row r="19" spans="2:11" ht="12.75">
      <c r="B19" s="631" t="s">
        <v>72</v>
      </c>
      <c r="C19" s="631"/>
      <c r="D19" s="631"/>
      <c r="E19" s="631"/>
      <c r="F19" s="631"/>
      <c r="G19" s="631"/>
      <c r="H19" s="631"/>
      <c r="I19" s="631"/>
      <c r="J19" s="631"/>
      <c r="K19" s="631"/>
    </row>
    <row r="20" spans="2:11" ht="12.75">
      <c r="B20" s="631"/>
      <c r="C20" s="631"/>
      <c r="D20" s="631"/>
      <c r="E20" s="631"/>
      <c r="F20" s="631"/>
      <c r="G20" s="631"/>
      <c r="H20" s="631"/>
      <c r="I20" s="631"/>
      <c r="J20" s="631"/>
      <c r="K20" s="631"/>
    </row>
    <row r="22" ht="12.75">
      <c r="B22" t="s">
        <v>284</v>
      </c>
    </row>
    <row r="23" spans="2:4" ht="15.75">
      <c r="B23" s="8" t="s">
        <v>1</v>
      </c>
      <c r="C23" s="8"/>
      <c r="D23" s="8"/>
    </row>
  </sheetData>
  <sheetProtection/>
  <mergeCells count="10">
    <mergeCell ref="B2:O2"/>
    <mergeCell ref="M4:N4"/>
    <mergeCell ref="O4:O5"/>
    <mergeCell ref="B19:K20"/>
    <mergeCell ref="B4:B5"/>
    <mergeCell ref="C4:D4"/>
    <mergeCell ref="E4:F4"/>
    <mergeCell ref="G4:H4"/>
    <mergeCell ref="I4:J4"/>
    <mergeCell ref="K4:L4"/>
  </mergeCells>
  <hyperlinks>
    <hyperlink ref="B23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B3:AG2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4.57421875" style="0" bestFit="1" customWidth="1"/>
    <col min="4" max="4" width="7.00390625" style="0" customWidth="1"/>
    <col min="5" max="5" width="5.8515625" style="0" customWidth="1"/>
    <col min="6" max="6" width="7.140625" style="0" bestFit="1" customWidth="1"/>
    <col min="7" max="7" width="4.57421875" style="0" bestFit="1" customWidth="1"/>
    <col min="8" max="8" width="7.140625" style="0" bestFit="1" customWidth="1"/>
    <col min="9" max="9" width="4.57421875" style="0" bestFit="1" customWidth="1"/>
    <col min="10" max="10" width="7.140625" style="0" bestFit="1" customWidth="1"/>
    <col min="11" max="11" width="4.57421875" style="0" bestFit="1" customWidth="1"/>
    <col min="12" max="12" width="7.140625" style="0" bestFit="1" customWidth="1"/>
    <col min="13" max="13" width="4.57421875" style="0" bestFit="1" customWidth="1"/>
    <col min="14" max="14" width="7.140625" style="0" bestFit="1" customWidth="1"/>
    <col min="15" max="15" width="5.8515625" style="0" customWidth="1"/>
    <col min="16" max="16" width="7.140625" style="0" bestFit="1" customWidth="1"/>
    <col min="17" max="17" width="4.140625" style="0" bestFit="1" customWidth="1"/>
    <col min="18" max="18" width="9.140625" style="0" customWidth="1"/>
    <col min="19" max="19" width="8.421875" style="0" customWidth="1"/>
    <col min="20" max="20" width="11.140625" style="0" customWidth="1"/>
    <col min="21" max="21" width="19.00390625" style="0" customWidth="1"/>
    <col min="22" max="22" width="6.421875" style="0" bestFit="1" customWidth="1"/>
    <col min="23" max="23" width="4.57421875" style="0" bestFit="1" customWidth="1"/>
    <col min="24" max="24" width="5.421875" style="0" bestFit="1" customWidth="1"/>
    <col min="25" max="25" width="4.57421875" style="0" bestFit="1" customWidth="1"/>
    <col min="26" max="26" width="5.421875" style="0" bestFit="1" customWidth="1"/>
    <col min="27" max="27" width="4.57421875" style="0" bestFit="1" customWidth="1"/>
    <col min="28" max="28" width="6.421875" style="0" bestFit="1" customWidth="1"/>
    <col min="29" max="29" width="4.57421875" style="0" bestFit="1" customWidth="1"/>
    <col min="30" max="30" width="11.00390625" style="0" customWidth="1"/>
    <col min="31" max="31" width="4.57421875" style="0" bestFit="1" customWidth="1"/>
    <col min="32" max="32" width="6.421875" style="0" bestFit="1" customWidth="1"/>
    <col min="33" max="33" width="8.00390625" style="0" bestFit="1" customWidth="1"/>
  </cols>
  <sheetData>
    <row r="3" spans="2:33" ht="18.75">
      <c r="B3" s="12" t="s">
        <v>211</v>
      </c>
      <c r="C3" s="12"/>
      <c r="D3" s="12"/>
      <c r="E3" s="12"/>
      <c r="F3" s="12"/>
      <c r="G3" s="12"/>
      <c r="H3" s="12"/>
      <c r="I3" s="12"/>
      <c r="J3" s="11"/>
      <c r="K3" s="1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11" s="30" customFormat="1" ht="19.5" thickBot="1">
      <c r="B4" s="46"/>
      <c r="C4" s="46"/>
      <c r="D4" s="46"/>
      <c r="E4" s="46"/>
      <c r="F4" s="46"/>
      <c r="G4" s="46"/>
      <c r="H4" s="46"/>
      <c r="I4" s="46"/>
      <c r="K4" s="46"/>
    </row>
    <row r="5" spans="2:21" ht="59.25" customHeight="1">
      <c r="B5" s="645" t="s">
        <v>27</v>
      </c>
      <c r="C5" s="643" t="s">
        <v>51</v>
      </c>
      <c r="D5" s="644"/>
      <c r="E5" s="644" t="s">
        <v>52</v>
      </c>
      <c r="F5" s="644"/>
      <c r="G5" s="644" t="s">
        <v>53</v>
      </c>
      <c r="H5" s="644"/>
      <c r="I5" s="644" t="s">
        <v>54</v>
      </c>
      <c r="J5" s="644"/>
      <c r="K5" s="644" t="s">
        <v>55</v>
      </c>
      <c r="L5" s="644"/>
      <c r="M5" s="638" t="s">
        <v>57</v>
      </c>
      <c r="N5" s="643"/>
      <c r="O5" s="644" t="s">
        <v>46</v>
      </c>
      <c r="P5" s="644"/>
      <c r="Q5" s="644" t="s">
        <v>160</v>
      </c>
      <c r="R5" s="644"/>
      <c r="S5" s="644" t="s">
        <v>166</v>
      </c>
      <c r="T5" s="644"/>
      <c r="U5" s="374" t="s">
        <v>4</v>
      </c>
    </row>
    <row r="6" spans="2:21" ht="16.5" thickBot="1">
      <c r="B6" s="646"/>
      <c r="C6" s="375" t="s">
        <v>102</v>
      </c>
      <c r="D6" s="361" t="s">
        <v>3</v>
      </c>
      <c r="E6" s="361" t="s">
        <v>102</v>
      </c>
      <c r="F6" s="361" t="s">
        <v>3</v>
      </c>
      <c r="G6" s="361" t="s">
        <v>102</v>
      </c>
      <c r="H6" s="361" t="s">
        <v>3</v>
      </c>
      <c r="I6" s="361" t="s">
        <v>102</v>
      </c>
      <c r="J6" s="361" t="s">
        <v>3</v>
      </c>
      <c r="K6" s="361" t="s">
        <v>102</v>
      </c>
      <c r="L6" s="361" t="s">
        <v>3</v>
      </c>
      <c r="M6" s="361" t="s">
        <v>102</v>
      </c>
      <c r="N6" s="361" t="s">
        <v>3</v>
      </c>
      <c r="O6" s="361" t="s">
        <v>102</v>
      </c>
      <c r="P6" s="361" t="s">
        <v>3</v>
      </c>
      <c r="Q6" s="361" t="s">
        <v>102</v>
      </c>
      <c r="R6" s="361" t="s">
        <v>3</v>
      </c>
      <c r="S6" s="361" t="s">
        <v>102</v>
      </c>
      <c r="T6" s="361" t="s">
        <v>3</v>
      </c>
      <c r="U6" s="376"/>
    </row>
    <row r="7" spans="2:21" ht="12.75">
      <c r="B7" s="335" t="s">
        <v>279</v>
      </c>
      <c r="C7" s="377">
        <v>0</v>
      </c>
      <c r="D7" s="378">
        <f>C7/$U7</f>
        <v>0</v>
      </c>
      <c r="E7" s="187">
        <v>54</v>
      </c>
      <c r="F7" s="378">
        <f>E7/$U7</f>
        <v>0.34615384615384615</v>
      </c>
      <c r="G7" s="187">
        <v>3</v>
      </c>
      <c r="H7" s="378">
        <f>G7/$U7</f>
        <v>0.019230769230769232</v>
      </c>
      <c r="I7" s="187">
        <v>0</v>
      </c>
      <c r="J7" s="378">
        <f>I7/$U7</f>
        <v>0</v>
      </c>
      <c r="K7" s="187">
        <v>14</v>
      </c>
      <c r="L7" s="378">
        <f>K7/$U7</f>
        <v>0.08974358974358974</v>
      </c>
      <c r="M7" s="364">
        <v>4</v>
      </c>
      <c r="N7" s="378">
        <f>M7/$U7</f>
        <v>0.02564102564102564</v>
      </c>
      <c r="O7" s="187">
        <v>3</v>
      </c>
      <c r="P7" s="378">
        <f>O7/$U7</f>
        <v>0.019230769230769232</v>
      </c>
      <c r="Q7" s="379">
        <v>55</v>
      </c>
      <c r="R7" s="378">
        <f>Q7/$U7</f>
        <v>0.3525641025641026</v>
      </c>
      <c r="S7" s="379">
        <v>23</v>
      </c>
      <c r="T7" s="378">
        <f>S7/$U7</f>
        <v>0.14743589743589744</v>
      </c>
      <c r="U7" s="356">
        <f>C7+E7+G7+I7+K7+M7+O7+Q7+S7</f>
        <v>156</v>
      </c>
    </row>
    <row r="8" spans="2:21" ht="12.75">
      <c r="B8" s="335" t="s">
        <v>167</v>
      </c>
      <c r="C8" s="377">
        <v>0</v>
      </c>
      <c r="D8" s="378">
        <f aca="true" t="shared" si="0" ref="D8:D16">C8/$U8</f>
        <v>0</v>
      </c>
      <c r="E8" s="187">
        <v>36</v>
      </c>
      <c r="F8" s="378">
        <f aca="true" t="shared" si="1" ref="F8:F16">E8/$U8</f>
        <v>0.3157894736842105</v>
      </c>
      <c r="G8" s="187">
        <v>2</v>
      </c>
      <c r="H8" s="378">
        <f aca="true" t="shared" si="2" ref="H8:H16">G8/$U8</f>
        <v>0.017543859649122806</v>
      </c>
      <c r="I8" s="187">
        <v>0</v>
      </c>
      <c r="J8" s="378">
        <f aca="true" t="shared" si="3" ref="J8:J16">I8/$U8</f>
        <v>0</v>
      </c>
      <c r="K8" s="187">
        <v>5</v>
      </c>
      <c r="L8" s="378">
        <f aca="true" t="shared" si="4" ref="L8:L16">K8/$U8</f>
        <v>0.043859649122807015</v>
      </c>
      <c r="M8" s="364">
        <v>4</v>
      </c>
      <c r="N8" s="378">
        <f aca="true" t="shared" si="5" ref="N8:N16">M8/$U8</f>
        <v>0.03508771929824561</v>
      </c>
      <c r="O8" s="187">
        <v>2</v>
      </c>
      <c r="P8" s="378">
        <f aca="true" t="shared" si="6" ref="P8:P16">O8/$U8</f>
        <v>0.017543859649122806</v>
      </c>
      <c r="Q8" s="379">
        <v>35</v>
      </c>
      <c r="R8" s="378">
        <f aca="true" t="shared" si="7" ref="R8:R16">Q8/$U8</f>
        <v>0.30701754385964913</v>
      </c>
      <c r="S8" s="379">
        <v>30</v>
      </c>
      <c r="T8" s="378">
        <f aca="true" t="shared" si="8" ref="T8:T16">S8/$U8</f>
        <v>0.2631578947368421</v>
      </c>
      <c r="U8" s="356">
        <f aca="true" t="shared" si="9" ref="U8:U15">C8+E8+G8+I8+K8+M8+O8+Q8+S8</f>
        <v>114</v>
      </c>
    </row>
    <row r="9" spans="2:21" ht="12.75">
      <c r="B9" s="335" t="s">
        <v>280</v>
      </c>
      <c r="C9" s="377">
        <v>0</v>
      </c>
      <c r="D9" s="378">
        <f t="shared" si="0"/>
        <v>0</v>
      </c>
      <c r="E9" s="187">
        <v>24</v>
      </c>
      <c r="F9" s="378">
        <f t="shared" si="1"/>
        <v>0.375</v>
      </c>
      <c r="G9" s="187">
        <v>0</v>
      </c>
      <c r="H9" s="378">
        <f>G9/$U9</f>
        <v>0</v>
      </c>
      <c r="I9" s="187">
        <v>0</v>
      </c>
      <c r="J9" s="378">
        <f>I9/$U9</f>
        <v>0</v>
      </c>
      <c r="K9" s="187">
        <v>6</v>
      </c>
      <c r="L9" s="378">
        <f>K9/$U9</f>
        <v>0.09375</v>
      </c>
      <c r="M9" s="364">
        <v>1</v>
      </c>
      <c r="N9" s="378">
        <f>M9/$U9</f>
        <v>0.015625</v>
      </c>
      <c r="O9" s="187">
        <v>0</v>
      </c>
      <c r="P9" s="378">
        <f>O9/$U9</f>
        <v>0</v>
      </c>
      <c r="Q9" s="379">
        <v>21</v>
      </c>
      <c r="R9" s="378">
        <f>Q9/$U9</f>
        <v>0.328125</v>
      </c>
      <c r="S9" s="379">
        <v>12</v>
      </c>
      <c r="T9" s="378">
        <f>S9/$U9</f>
        <v>0.1875</v>
      </c>
      <c r="U9" s="356">
        <f>C9+E9+G9+I9+K9+M9+O9+Q9+S9</f>
        <v>64</v>
      </c>
    </row>
    <row r="10" spans="2:21" ht="12.75">
      <c r="B10" s="335" t="s">
        <v>281</v>
      </c>
      <c r="C10" s="377">
        <v>0</v>
      </c>
      <c r="D10" s="378">
        <f t="shared" si="0"/>
        <v>0</v>
      </c>
      <c r="E10" s="187">
        <v>40</v>
      </c>
      <c r="F10" s="378">
        <f t="shared" si="1"/>
        <v>0.47619047619047616</v>
      </c>
      <c r="G10" s="187">
        <v>2</v>
      </c>
      <c r="H10" s="378">
        <f t="shared" si="2"/>
        <v>0.023809523809523808</v>
      </c>
      <c r="I10" s="187">
        <v>1</v>
      </c>
      <c r="J10" s="378">
        <f t="shared" si="3"/>
        <v>0.011904761904761904</v>
      </c>
      <c r="K10" s="187">
        <v>4</v>
      </c>
      <c r="L10" s="378">
        <f t="shared" si="4"/>
        <v>0.047619047619047616</v>
      </c>
      <c r="M10" s="364">
        <v>1</v>
      </c>
      <c r="N10" s="378">
        <f t="shared" si="5"/>
        <v>0.011904761904761904</v>
      </c>
      <c r="O10" s="187">
        <v>2</v>
      </c>
      <c r="P10" s="378">
        <f t="shared" si="6"/>
        <v>0.023809523809523808</v>
      </c>
      <c r="Q10" s="379">
        <v>28</v>
      </c>
      <c r="R10" s="378">
        <f t="shared" si="7"/>
        <v>0.3333333333333333</v>
      </c>
      <c r="S10" s="379">
        <v>6</v>
      </c>
      <c r="T10" s="378">
        <f t="shared" si="8"/>
        <v>0.07142857142857142</v>
      </c>
      <c r="U10" s="356">
        <f t="shared" si="9"/>
        <v>84</v>
      </c>
    </row>
    <row r="11" spans="2:21" ht="12.75">
      <c r="B11" s="335" t="s">
        <v>249</v>
      </c>
      <c r="C11" s="377">
        <v>0</v>
      </c>
      <c r="D11" s="378">
        <f t="shared" si="0"/>
        <v>0</v>
      </c>
      <c r="E11" s="187">
        <v>32</v>
      </c>
      <c r="F11" s="378">
        <f t="shared" si="1"/>
        <v>0.4507042253521127</v>
      </c>
      <c r="G11" s="187">
        <v>1</v>
      </c>
      <c r="H11" s="378">
        <f t="shared" si="2"/>
        <v>0.014084507042253521</v>
      </c>
      <c r="I11" s="187">
        <v>1</v>
      </c>
      <c r="J11" s="378">
        <f t="shared" si="3"/>
        <v>0.014084507042253521</v>
      </c>
      <c r="K11" s="187">
        <v>6</v>
      </c>
      <c r="L11" s="378">
        <f t="shared" si="4"/>
        <v>0.08450704225352113</v>
      </c>
      <c r="M11" s="364">
        <v>3</v>
      </c>
      <c r="N11" s="378">
        <f t="shared" si="5"/>
        <v>0.04225352112676056</v>
      </c>
      <c r="O11" s="187">
        <v>0</v>
      </c>
      <c r="P11" s="378">
        <f t="shared" si="6"/>
        <v>0</v>
      </c>
      <c r="Q11" s="379">
        <v>18</v>
      </c>
      <c r="R11" s="378">
        <f t="shared" si="7"/>
        <v>0.2535211267605634</v>
      </c>
      <c r="S11" s="379">
        <v>10</v>
      </c>
      <c r="T11" s="378">
        <f t="shared" si="8"/>
        <v>0.14084507042253522</v>
      </c>
      <c r="U11" s="356">
        <f t="shared" si="9"/>
        <v>71</v>
      </c>
    </row>
    <row r="12" spans="2:21" ht="12.75">
      <c r="B12" s="335" t="s">
        <v>282</v>
      </c>
      <c r="C12" s="377">
        <v>1</v>
      </c>
      <c r="D12" s="378">
        <f t="shared" si="0"/>
        <v>0.008849557522123894</v>
      </c>
      <c r="E12" s="187">
        <v>49</v>
      </c>
      <c r="F12" s="378">
        <f t="shared" si="1"/>
        <v>0.4336283185840708</v>
      </c>
      <c r="G12" s="187">
        <v>2</v>
      </c>
      <c r="H12" s="378">
        <f t="shared" si="2"/>
        <v>0.017699115044247787</v>
      </c>
      <c r="I12" s="187">
        <v>0</v>
      </c>
      <c r="J12" s="378">
        <f t="shared" si="3"/>
        <v>0</v>
      </c>
      <c r="K12" s="187">
        <v>12</v>
      </c>
      <c r="L12" s="378">
        <f t="shared" si="4"/>
        <v>0.10619469026548672</v>
      </c>
      <c r="M12" s="364">
        <v>5</v>
      </c>
      <c r="N12" s="378">
        <f t="shared" si="5"/>
        <v>0.04424778761061947</v>
      </c>
      <c r="O12" s="187">
        <v>2</v>
      </c>
      <c r="P12" s="378">
        <f t="shared" si="6"/>
        <v>0.017699115044247787</v>
      </c>
      <c r="Q12" s="379">
        <v>31</v>
      </c>
      <c r="R12" s="378">
        <f t="shared" si="7"/>
        <v>0.2743362831858407</v>
      </c>
      <c r="S12" s="379">
        <v>11</v>
      </c>
      <c r="T12" s="378">
        <f t="shared" si="8"/>
        <v>0.09734513274336283</v>
      </c>
      <c r="U12" s="356">
        <f t="shared" si="9"/>
        <v>113</v>
      </c>
    </row>
    <row r="13" spans="2:21" ht="12.75" customHeight="1">
      <c r="B13" s="335" t="s">
        <v>169</v>
      </c>
      <c r="C13" s="377">
        <v>1</v>
      </c>
      <c r="D13" s="378">
        <f t="shared" si="0"/>
        <v>0.005235602094240838</v>
      </c>
      <c r="E13" s="187">
        <v>81</v>
      </c>
      <c r="F13" s="378">
        <f t="shared" si="1"/>
        <v>0.42408376963350786</v>
      </c>
      <c r="G13" s="187">
        <v>6</v>
      </c>
      <c r="H13" s="378">
        <f t="shared" si="2"/>
        <v>0.031413612565445025</v>
      </c>
      <c r="I13" s="187">
        <v>6</v>
      </c>
      <c r="J13" s="378">
        <f t="shared" si="3"/>
        <v>0.031413612565445025</v>
      </c>
      <c r="K13" s="187">
        <v>12</v>
      </c>
      <c r="L13" s="378">
        <f t="shared" si="4"/>
        <v>0.06282722513089005</v>
      </c>
      <c r="M13" s="364">
        <v>8</v>
      </c>
      <c r="N13" s="378">
        <f t="shared" si="5"/>
        <v>0.041884816753926704</v>
      </c>
      <c r="O13" s="187">
        <v>1</v>
      </c>
      <c r="P13" s="378">
        <f t="shared" si="6"/>
        <v>0.005235602094240838</v>
      </c>
      <c r="Q13" s="379">
        <v>57</v>
      </c>
      <c r="R13" s="378">
        <f t="shared" si="7"/>
        <v>0.29842931937172773</v>
      </c>
      <c r="S13" s="379">
        <v>19</v>
      </c>
      <c r="T13" s="378">
        <f t="shared" si="8"/>
        <v>0.09947643979057591</v>
      </c>
      <c r="U13" s="356">
        <f t="shared" si="9"/>
        <v>191</v>
      </c>
    </row>
    <row r="14" spans="2:21" ht="12.75">
      <c r="B14" s="335" t="s">
        <v>250</v>
      </c>
      <c r="C14" s="377">
        <v>0</v>
      </c>
      <c r="D14" s="378">
        <f t="shared" si="0"/>
        <v>0</v>
      </c>
      <c r="E14" s="187">
        <v>20</v>
      </c>
      <c r="F14" s="378">
        <f t="shared" si="1"/>
        <v>0.5263157894736842</v>
      </c>
      <c r="G14" s="187">
        <v>1</v>
      </c>
      <c r="H14" s="378">
        <f>G14/$U14</f>
        <v>0.02631578947368421</v>
      </c>
      <c r="I14" s="187">
        <v>1</v>
      </c>
      <c r="J14" s="378">
        <f>I14/$U14</f>
        <v>0.02631578947368421</v>
      </c>
      <c r="K14" s="187">
        <v>1</v>
      </c>
      <c r="L14" s="378">
        <f>K14/$U14</f>
        <v>0.02631578947368421</v>
      </c>
      <c r="M14" s="364">
        <v>1</v>
      </c>
      <c r="N14" s="378">
        <f>M14/$U14</f>
        <v>0.02631578947368421</v>
      </c>
      <c r="O14" s="187">
        <v>0</v>
      </c>
      <c r="P14" s="378">
        <f>O14/$U14</f>
        <v>0</v>
      </c>
      <c r="Q14" s="379">
        <v>6</v>
      </c>
      <c r="R14" s="378">
        <f>Q14/$U14</f>
        <v>0.15789473684210525</v>
      </c>
      <c r="S14" s="379">
        <v>8</v>
      </c>
      <c r="T14" s="378">
        <f>S14/$U14</f>
        <v>0.21052631578947367</v>
      </c>
      <c r="U14" s="356">
        <f>C14+E14+G14+I14+K14+M14+O14+Q14+S14</f>
        <v>38</v>
      </c>
    </row>
    <row r="15" spans="2:21" ht="13.5" thickBot="1">
      <c r="B15" s="343" t="s">
        <v>283</v>
      </c>
      <c r="C15" s="380">
        <v>0</v>
      </c>
      <c r="D15" s="381">
        <f t="shared" si="0"/>
        <v>0</v>
      </c>
      <c r="E15" s="346">
        <v>9</v>
      </c>
      <c r="F15" s="381">
        <f t="shared" si="1"/>
        <v>0.45</v>
      </c>
      <c r="G15" s="346">
        <v>0</v>
      </c>
      <c r="H15" s="381">
        <f t="shared" si="2"/>
        <v>0</v>
      </c>
      <c r="I15" s="346">
        <v>0</v>
      </c>
      <c r="J15" s="381">
        <f t="shared" si="3"/>
        <v>0</v>
      </c>
      <c r="K15" s="346">
        <v>0</v>
      </c>
      <c r="L15" s="381">
        <f t="shared" si="4"/>
        <v>0</v>
      </c>
      <c r="M15" s="370">
        <v>0</v>
      </c>
      <c r="N15" s="381">
        <f t="shared" si="5"/>
        <v>0</v>
      </c>
      <c r="O15" s="346">
        <v>0</v>
      </c>
      <c r="P15" s="381">
        <f t="shared" si="6"/>
        <v>0</v>
      </c>
      <c r="Q15" s="382">
        <v>5</v>
      </c>
      <c r="R15" s="381">
        <f t="shared" si="7"/>
        <v>0.25</v>
      </c>
      <c r="S15" s="382">
        <v>6</v>
      </c>
      <c r="T15" s="381">
        <f t="shared" si="8"/>
        <v>0.3</v>
      </c>
      <c r="U15" s="383">
        <f t="shared" si="9"/>
        <v>20</v>
      </c>
    </row>
    <row r="16" spans="2:21" ht="13.5" thickBot="1">
      <c r="B16" s="348" t="s">
        <v>165</v>
      </c>
      <c r="C16" s="349">
        <f>SUM(C7:C15)</f>
        <v>2</v>
      </c>
      <c r="D16" s="384">
        <f t="shared" si="0"/>
        <v>0.0023501762632197414</v>
      </c>
      <c r="E16" s="349">
        <f>SUM(E7:E15)</f>
        <v>345</v>
      </c>
      <c r="F16" s="384">
        <f t="shared" si="1"/>
        <v>0.40540540540540543</v>
      </c>
      <c r="G16" s="349">
        <f>SUM(G7:G15)</f>
        <v>17</v>
      </c>
      <c r="H16" s="384">
        <f t="shared" si="2"/>
        <v>0.0199764982373678</v>
      </c>
      <c r="I16" s="349">
        <f>SUM(I7:I15)</f>
        <v>9</v>
      </c>
      <c r="J16" s="384">
        <f t="shared" si="3"/>
        <v>0.010575793184488837</v>
      </c>
      <c r="K16" s="349">
        <f>SUM(K7:K15)</f>
        <v>60</v>
      </c>
      <c r="L16" s="384">
        <f t="shared" si="4"/>
        <v>0.07050528789659224</v>
      </c>
      <c r="M16" s="349">
        <f>SUM(M7:M15)</f>
        <v>27</v>
      </c>
      <c r="N16" s="384">
        <f t="shared" si="5"/>
        <v>0.03172737955346651</v>
      </c>
      <c r="O16" s="349">
        <f>SUM(O7:O15)</f>
        <v>10</v>
      </c>
      <c r="P16" s="384">
        <f t="shared" si="6"/>
        <v>0.011750881316098707</v>
      </c>
      <c r="Q16" s="349">
        <f>SUM(Q7:Q15)</f>
        <v>256</v>
      </c>
      <c r="R16" s="384">
        <f t="shared" si="7"/>
        <v>0.3008225616921269</v>
      </c>
      <c r="S16" s="349">
        <f>SUM(S7:S15)</f>
        <v>125</v>
      </c>
      <c r="T16" s="384">
        <f t="shared" si="8"/>
        <v>0.14688601645123384</v>
      </c>
      <c r="U16" s="385">
        <f>C16+E16+G16+I16+K16+M16+O16+Q16+S16</f>
        <v>851</v>
      </c>
    </row>
    <row r="19" ht="12.75">
      <c r="B19" s="6" t="s">
        <v>5</v>
      </c>
    </row>
    <row r="20" spans="2:11" ht="12.75" customHeight="1">
      <c r="B20" s="631" t="s">
        <v>72</v>
      </c>
      <c r="C20" s="631"/>
      <c r="D20" s="631"/>
      <c r="E20" s="631"/>
      <c r="F20" s="631"/>
      <c r="G20" s="631"/>
      <c r="H20" s="631"/>
      <c r="I20" s="631"/>
      <c r="J20" s="631"/>
      <c r="K20" s="631"/>
    </row>
    <row r="21" spans="2:11" ht="12.75">
      <c r="B21" s="631"/>
      <c r="C21" s="631"/>
      <c r="D21" s="631"/>
      <c r="E21" s="631"/>
      <c r="F21" s="631"/>
      <c r="G21" s="631"/>
      <c r="H21" s="631"/>
      <c r="I21" s="631"/>
      <c r="J21" s="631"/>
      <c r="K21" s="631"/>
    </row>
    <row r="23" ht="12.75">
      <c r="B23" t="s">
        <v>284</v>
      </c>
    </row>
    <row r="24" ht="15.75">
      <c r="B24" s="8" t="s">
        <v>1</v>
      </c>
    </row>
    <row r="25" spans="20:21" ht="12.75">
      <c r="T25" s="16"/>
      <c r="U25" s="16"/>
    </row>
  </sheetData>
  <sheetProtection/>
  <mergeCells count="11">
    <mergeCell ref="B20:K21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B2:AA23"/>
  <sheetViews>
    <sheetView zoomScalePageLayoutView="0" workbookViewId="0" topLeftCell="A1">
      <selection activeCell="I7" sqref="I7"/>
    </sheetView>
  </sheetViews>
  <sheetFormatPr defaultColWidth="6.8515625" defaultRowHeight="12.75"/>
  <cols>
    <col min="1" max="1" width="6.8515625" style="0" customWidth="1"/>
    <col min="2" max="2" width="20.57421875" style="0" customWidth="1"/>
    <col min="3" max="3" width="6.8515625" style="0" customWidth="1"/>
    <col min="4" max="4" width="8.421875" style="0" customWidth="1"/>
    <col min="5" max="5" width="6.8515625" style="0" customWidth="1"/>
    <col min="6" max="6" width="7.421875" style="0" customWidth="1"/>
    <col min="7" max="7" width="6.8515625" style="0" customWidth="1"/>
    <col min="8" max="8" width="7.57421875" style="0" customWidth="1"/>
    <col min="9" max="9" width="6.8515625" style="0" customWidth="1"/>
    <col min="10" max="10" width="7.57421875" style="0" customWidth="1"/>
    <col min="11" max="11" width="6.8515625" style="0" customWidth="1"/>
    <col min="12" max="12" width="8.00390625" style="0" customWidth="1"/>
    <col min="13" max="13" width="6.8515625" style="0" customWidth="1"/>
    <col min="14" max="14" width="8.421875" style="0" customWidth="1"/>
    <col min="15" max="15" width="6.8515625" style="0" customWidth="1"/>
    <col min="16" max="16" width="8.00390625" style="0" customWidth="1"/>
    <col min="17" max="17" width="6.8515625" style="0" customWidth="1"/>
    <col min="18" max="18" width="8.00390625" style="0" customWidth="1"/>
    <col min="19" max="23" width="6.8515625" style="0" customWidth="1"/>
    <col min="24" max="24" width="7.57421875" style="0" customWidth="1"/>
    <col min="25" max="25" width="10.140625" style="0" customWidth="1"/>
  </cols>
  <sheetData>
    <row r="2" spans="2:27" ht="18.75">
      <c r="B2" s="12" t="s">
        <v>210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25" s="386" customFormat="1" ht="33" customHeight="1">
      <c r="B4" s="649" t="s">
        <v>27</v>
      </c>
      <c r="C4" s="651" t="s">
        <v>109</v>
      </c>
      <c r="D4" s="647"/>
      <c r="E4" s="647" t="s">
        <v>70</v>
      </c>
      <c r="F4" s="647"/>
      <c r="G4" s="647" t="s">
        <v>36</v>
      </c>
      <c r="H4" s="647"/>
      <c r="I4" s="647" t="s">
        <v>37</v>
      </c>
      <c r="J4" s="647"/>
      <c r="K4" s="647" t="s">
        <v>38</v>
      </c>
      <c r="L4" s="647"/>
      <c r="M4" s="647" t="s">
        <v>39</v>
      </c>
      <c r="N4" s="647"/>
      <c r="O4" s="647" t="s">
        <v>40</v>
      </c>
      <c r="P4" s="647"/>
      <c r="Q4" s="647" t="s">
        <v>41</v>
      </c>
      <c r="R4" s="647"/>
      <c r="S4" s="647" t="s">
        <v>42</v>
      </c>
      <c r="T4" s="647"/>
      <c r="U4" s="647" t="s">
        <v>173</v>
      </c>
      <c r="V4" s="647"/>
      <c r="W4" s="648" t="s">
        <v>166</v>
      </c>
      <c r="X4" s="648"/>
      <c r="Y4" s="652" t="s">
        <v>4</v>
      </c>
    </row>
    <row r="5" spans="2:25" ht="16.5" thickBot="1">
      <c r="B5" s="650"/>
      <c r="C5" s="375" t="s">
        <v>102</v>
      </c>
      <c r="D5" s="361" t="s">
        <v>3</v>
      </c>
      <c r="E5" s="361" t="s">
        <v>102</v>
      </c>
      <c r="F5" s="361" t="s">
        <v>3</v>
      </c>
      <c r="G5" s="361" t="s">
        <v>102</v>
      </c>
      <c r="H5" s="361" t="s">
        <v>3</v>
      </c>
      <c r="I5" s="361" t="s">
        <v>102</v>
      </c>
      <c r="J5" s="361" t="s">
        <v>3</v>
      </c>
      <c r="K5" s="361" t="s">
        <v>102</v>
      </c>
      <c r="L5" s="361" t="s">
        <v>3</v>
      </c>
      <c r="M5" s="361" t="s">
        <v>102</v>
      </c>
      <c r="N5" s="361" t="s">
        <v>3</v>
      </c>
      <c r="O5" s="361" t="s">
        <v>102</v>
      </c>
      <c r="P5" s="361" t="s">
        <v>3</v>
      </c>
      <c r="Q5" s="361" t="s">
        <v>102</v>
      </c>
      <c r="R5" s="361" t="s">
        <v>3</v>
      </c>
      <c r="S5" s="361" t="s">
        <v>102</v>
      </c>
      <c r="T5" s="361" t="s">
        <v>3</v>
      </c>
      <c r="U5" s="361" t="s">
        <v>102</v>
      </c>
      <c r="V5" s="361" t="s">
        <v>3</v>
      </c>
      <c r="W5" s="361" t="s">
        <v>102</v>
      </c>
      <c r="X5" s="361" t="s">
        <v>3</v>
      </c>
      <c r="Y5" s="653"/>
    </row>
    <row r="6" spans="2:25" ht="12.75">
      <c r="B6" s="335" t="s">
        <v>279</v>
      </c>
      <c r="C6" s="377">
        <v>103</v>
      </c>
      <c r="D6" s="366">
        <f>C6/$Y6</f>
        <v>0.6602564102564102</v>
      </c>
      <c r="E6" s="187">
        <v>13</v>
      </c>
      <c r="F6" s="366">
        <f>E6/$Y6</f>
        <v>0.08333333333333333</v>
      </c>
      <c r="G6" s="187">
        <v>9</v>
      </c>
      <c r="H6" s="366">
        <f aca="true" t="shared" si="0" ref="H6:H15">G6/$Y6</f>
        <v>0.057692307692307696</v>
      </c>
      <c r="I6" s="187">
        <v>8</v>
      </c>
      <c r="J6" s="366">
        <f aca="true" t="shared" si="1" ref="J6:J15">I6/$Y6</f>
        <v>0.05128205128205128</v>
      </c>
      <c r="K6" s="187">
        <v>9</v>
      </c>
      <c r="L6" s="366">
        <f aca="true" t="shared" si="2" ref="L6:L15">K6/$Y6</f>
        <v>0.057692307692307696</v>
      </c>
      <c r="M6" s="187">
        <v>2</v>
      </c>
      <c r="N6" s="366">
        <f aca="true" t="shared" si="3" ref="N6:N14">M6/$Y6</f>
        <v>0.01282051282051282</v>
      </c>
      <c r="O6" s="187">
        <v>4</v>
      </c>
      <c r="P6" s="366">
        <f aca="true" t="shared" si="4" ref="P6:P14">O6/$Y6</f>
        <v>0.02564102564102564</v>
      </c>
      <c r="Q6" s="387">
        <v>4</v>
      </c>
      <c r="R6" s="366">
        <f aca="true" t="shared" si="5" ref="R6:R14">Q6/$Y6</f>
        <v>0.02564102564102564</v>
      </c>
      <c r="S6" s="187">
        <v>1</v>
      </c>
      <c r="T6" s="366">
        <f aca="true" t="shared" si="6" ref="T6:T14">S6/$Y6</f>
        <v>0.00641025641025641</v>
      </c>
      <c r="U6" s="388">
        <v>0</v>
      </c>
      <c r="V6" s="366">
        <f aca="true" t="shared" si="7" ref="V6:V14">U6/$Y6</f>
        <v>0</v>
      </c>
      <c r="W6" s="187">
        <v>3</v>
      </c>
      <c r="X6" s="366">
        <f aca="true" t="shared" si="8" ref="X6:X14">W6/$Y6</f>
        <v>0.019230769230769232</v>
      </c>
      <c r="Y6" s="356">
        <f>C6+E6+G6+I6+K6+M6+O6+Q6+S6+U6+W6</f>
        <v>156</v>
      </c>
    </row>
    <row r="7" spans="2:25" ht="12.75">
      <c r="B7" s="335" t="s">
        <v>167</v>
      </c>
      <c r="C7" s="377">
        <v>13</v>
      </c>
      <c r="D7" s="366">
        <f aca="true" t="shared" si="9" ref="D7:F14">C7/$Y7</f>
        <v>0.11403508771929824</v>
      </c>
      <c r="E7" s="187">
        <v>23</v>
      </c>
      <c r="F7" s="366">
        <f t="shared" si="9"/>
        <v>0.20175438596491227</v>
      </c>
      <c r="G7" s="187">
        <v>14</v>
      </c>
      <c r="H7" s="366">
        <f t="shared" si="0"/>
        <v>0.12280701754385964</v>
      </c>
      <c r="I7" s="187">
        <v>17</v>
      </c>
      <c r="J7" s="366">
        <f t="shared" si="1"/>
        <v>0.14912280701754385</v>
      </c>
      <c r="K7" s="187">
        <v>20</v>
      </c>
      <c r="L7" s="366">
        <f t="shared" si="2"/>
        <v>0.17543859649122806</v>
      </c>
      <c r="M7" s="187">
        <v>5</v>
      </c>
      <c r="N7" s="366">
        <f t="shared" si="3"/>
        <v>0.043859649122807015</v>
      </c>
      <c r="O7" s="187">
        <v>4</v>
      </c>
      <c r="P7" s="366">
        <f t="shared" si="4"/>
        <v>0.03508771929824561</v>
      </c>
      <c r="Q7" s="387">
        <v>5</v>
      </c>
      <c r="R7" s="366">
        <f t="shared" si="5"/>
        <v>0.043859649122807015</v>
      </c>
      <c r="S7" s="187">
        <v>0</v>
      </c>
      <c r="T7" s="366">
        <f t="shared" si="6"/>
        <v>0</v>
      </c>
      <c r="U7" s="187">
        <v>0</v>
      </c>
      <c r="V7" s="366">
        <f t="shared" si="7"/>
        <v>0</v>
      </c>
      <c r="W7" s="187">
        <v>13</v>
      </c>
      <c r="X7" s="366">
        <f t="shared" si="8"/>
        <v>0.11403508771929824</v>
      </c>
      <c r="Y7" s="356">
        <f aca="true" t="shared" si="10" ref="Y7:Y15">C7+E7+G7+I7+K7+M7+O7+Q7+S7+U7+W7</f>
        <v>114</v>
      </c>
    </row>
    <row r="8" spans="2:25" ht="12.75">
      <c r="B8" s="335" t="s">
        <v>280</v>
      </c>
      <c r="C8" s="377">
        <v>4</v>
      </c>
      <c r="D8" s="366">
        <f t="shared" si="9"/>
        <v>0.0625</v>
      </c>
      <c r="E8" s="187">
        <v>6</v>
      </c>
      <c r="F8" s="366">
        <f t="shared" si="9"/>
        <v>0.09375</v>
      </c>
      <c r="G8" s="187">
        <v>8</v>
      </c>
      <c r="H8" s="366">
        <f t="shared" si="0"/>
        <v>0.125</v>
      </c>
      <c r="I8" s="187">
        <v>14</v>
      </c>
      <c r="J8" s="366">
        <f t="shared" si="1"/>
        <v>0.21875</v>
      </c>
      <c r="K8" s="187">
        <v>13</v>
      </c>
      <c r="L8" s="366">
        <f t="shared" si="2"/>
        <v>0.203125</v>
      </c>
      <c r="M8" s="187">
        <v>9</v>
      </c>
      <c r="N8" s="366">
        <f t="shared" si="3"/>
        <v>0.140625</v>
      </c>
      <c r="O8" s="187">
        <v>4</v>
      </c>
      <c r="P8" s="366">
        <f t="shared" si="4"/>
        <v>0.0625</v>
      </c>
      <c r="Q8" s="387">
        <v>4</v>
      </c>
      <c r="R8" s="366">
        <f t="shared" si="5"/>
        <v>0.0625</v>
      </c>
      <c r="S8" s="187">
        <v>1</v>
      </c>
      <c r="T8" s="366">
        <f t="shared" si="6"/>
        <v>0.015625</v>
      </c>
      <c r="U8" s="187">
        <v>0</v>
      </c>
      <c r="V8" s="366">
        <f t="shared" si="7"/>
        <v>0</v>
      </c>
      <c r="W8" s="187">
        <v>1</v>
      </c>
      <c r="X8" s="366">
        <f t="shared" si="8"/>
        <v>0.015625</v>
      </c>
      <c r="Y8" s="356">
        <f>C8+E8+G8+I8+K8+M8+O8+Q8+S8+U8+W8</f>
        <v>64</v>
      </c>
    </row>
    <row r="9" spans="2:25" ht="12.75">
      <c r="B9" s="335" t="s">
        <v>281</v>
      </c>
      <c r="C9" s="377">
        <v>1</v>
      </c>
      <c r="D9" s="366">
        <f t="shared" si="9"/>
        <v>0.011904761904761904</v>
      </c>
      <c r="E9" s="187">
        <v>4</v>
      </c>
      <c r="F9" s="366">
        <f t="shared" si="9"/>
        <v>0.047619047619047616</v>
      </c>
      <c r="G9" s="187">
        <v>18</v>
      </c>
      <c r="H9" s="366">
        <f t="shared" si="0"/>
        <v>0.21428571428571427</v>
      </c>
      <c r="I9" s="187">
        <v>16</v>
      </c>
      <c r="J9" s="366">
        <f t="shared" si="1"/>
        <v>0.19047619047619047</v>
      </c>
      <c r="K9" s="187">
        <v>7</v>
      </c>
      <c r="L9" s="366">
        <f t="shared" si="2"/>
        <v>0.08333333333333333</v>
      </c>
      <c r="M9" s="187">
        <v>16</v>
      </c>
      <c r="N9" s="366">
        <f t="shared" si="3"/>
        <v>0.19047619047619047</v>
      </c>
      <c r="O9" s="187">
        <v>9</v>
      </c>
      <c r="P9" s="366">
        <f t="shared" si="4"/>
        <v>0.10714285714285714</v>
      </c>
      <c r="Q9" s="187">
        <v>5</v>
      </c>
      <c r="R9" s="366">
        <f t="shared" si="5"/>
        <v>0.05952380952380952</v>
      </c>
      <c r="S9" s="187">
        <v>0</v>
      </c>
      <c r="T9" s="366">
        <f t="shared" si="6"/>
        <v>0</v>
      </c>
      <c r="U9" s="187">
        <v>0</v>
      </c>
      <c r="V9" s="366">
        <f t="shared" si="7"/>
        <v>0</v>
      </c>
      <c r="W9" s="187">
        <v>8</v>
      </c>
      <c r="X9" s="366">
        <f t="shared" si="8"/>
        <v>0.09523809523809523</v>
      </c>
      <c r="Y9" s="356">
        <f t="shared" si="10"/>
        <v>84</v>
      </c>
    </row>
    <row r="10" spans="2:25" ht="12.75">
      <c r="B10" s="335" t="s">
        <v>249</v>
      </c>
      <c r="C10" s="377">
        <v>2</v>
      </c>
      <c r="D10" s="366">
        <f t="shared" si="9"/>
        <v>0.028169014084507043</v>
      </c>
      <c r="E10" s="187">
        <v>0</v>
      </c>
      <c r="F10" s="366">
        <f t="shared" si="9"/>
        <v>0</v>
      </c>
      <c r="G10" s="187">
        <v>5</v>
      </c>
      <c r="H10" s="366">
        <f t="shared" si="0"/>
        <v>0.07042253521126761</v>
      </c>
      <c r="I10" s="187">
        <v>15</v>
      </c>
      <c r="J10" s="366">
        <f t="shared" si="1"/>
        <v>0.2112676056338028</v>
      </c>
      <c r="K10" s="187">
        <v>8</v>
      </c>
      <c r="L10" s="366">
        <f t="shared" si="2"/>
        <v>0.11267605633802817</v>
      </c>
      <c r="M10" s="187">
        <v>12</v>
      </c>
      <c r="N10" s="366">
        <f t="shared" si="3"/>
        <v>0.16901408450704225</v>
      </c>
      <c r="O10" s="187">
        <v>9</v>
      </c>
      <c r="P10" s="366">
        <f t="shared" si="4"/>
        <v>0.1267605633802817</v>
      </c>
      <c r="Q10" s="187">
        <v>4</v>
      </c>
      <c r="R10" s="366">
        <f t="shared" si="5"/>
        <v>0.056338028169014086</v>
      </c>
      <c r="S10" s="187">
        <v>0</v>
      </c>
      <c r="T10" s="366">
        <f t="shared" si="6"/>
        <v>0</v>
      </c>
      <c r="U10" s="187">
        <v>0</v>
      </c>
      <c r="V10" s="366">
        <f t="shared" si="7"/>
        <v>0</v>
      </c>
      <c r="W10" s="187">
        <v>16</v>
      </c>
      <c r="X10" s="366">
        <f t="shared" si="8"/>
        <v>0.22535211267605634</v>
      </c>
      <c r="Y10" s="356">
        <f t="shared" si="10"/>
        <v>71</v>
      </c>
    </row>
    <row r="11" spans="2:25" ht="12.75">
      <c r="B11" s="335" t="s">
        <v>282</v>
      </c>
      <c r="C11" s="377">
        <v>0</v>
      </c>
      <c r="D11" s="366">
        <f t="shared" si="9"/>
        <v>0</v>
      </c>
      <c r="E11" s="187">
        <v>3</v>
      </c>
      <c r="F11" s="366">
        <f t="shared" si="9"/>
        <v>0.02654867256637168</v>
      </c>
      <c r="G11" s="187">
        <v>23</v>
      </c>
      <c r="H11" s="366">
        <f t="shared" si="0"/>
        <v>0.20353982300884957</v>
      </c>
      <c r="I11" s="187">
        <v>29</v>
      </c>
      <c r="J11" s="366">
        <f t="shared" si="1"/>
        <v>0.25663716814159293</v>
      </c>
      <c r="K11" s="187">
        <v>19</v>
      </c>
      <c r="L11" s="366">
        <f t="shared" si="2"/>
        <v>0.168141592920354</v>
      </c>
      <c r="M11" s="187">
        <v>8</v>
      </c>
      <c r="N11" s="366">
        <f t="shared" si="3"/>
        <v>0.07079646017699115</v>
      </c>
      <c r="O11" s="187">
        <v>12</v>
      </c>
      <c r="P11" s="366">
        <f t="shared" si="4"/>
        <v>0.10619469026548672</v>
      </c>
      <c r="Q11" s="187">
        <v>5</v>
      </c>
      <c r="R11" s="366">
        <f t="shared" si="5"/>
        <v>0.04424778761061947</v>
      </c>
      <c r="S11" s="187">
        <v>2</v>
      </c>
      <c r="T11" s="366">
        <f t="shared" si="6"/>
        <v>0.017699115044247787</v>
      </c>
      <c r="U11" s="187">
        <v>0</v>
      </c>
      <c r="V11" s="366">
        <f t="shared" si="7"/>
        <v>0</v>
      </c>
      <c r="W11" s="187">
        <v>12</v>
      </c>
      <c r="X11" s="366">
        <f t="shared" si="8"/>
        <v>0.10619469026548672</v>
      </c>
      <c r="Y11" s="356">
        <f t="shared" si="10"/>
        <v>113</v>
      </c>
    </row>
    <row r="12" spans="2:25" ht="12.75">
      <c r="B12" s="335" t="s">
        <v>169</v>
      </c>
      <c r="C12" s="377">
        <v>1</v>
      </c>
      <c r="D12" s="366">
        <f t="shared" si="9"/>
        <v>0.005235602094240838</v>
      </c>
      <c r="E12" s="187">
        <v>11</v>
      </c>
      <c r="F12" s="366">
        <f t="shared" si="9"/>
        <v>0.05759162303664921</v>
      </c>
      <c r="G12" s="187">
        <v>32</v>
      </c>
      <c r="H12" s="366">
        <f t="shared" si="0"/>
        <v>0.16753926701570682</v>
      </c>
      <c r="I12" s="187">
        <v>46</v>
      </c>
      <c r="J12" s="366">
        <f t="shared" si="1"/>
        <v>0.24083769633507854</v>
      </c>
      <c r="K12" s="187">
        <v>31</v>
      </c>
      <c r="L12" s="366">
        <f t="shared" si="2"/>
        <v>0.16230366492146597</v>
      </c>
      <c r="M12" s="187">
        <v>22</v>
      </c>
      <c r="N12" s="366">
        <f t="shared" si="3"/>
        <v>0.11518324607329843</v>
      </c>
      <c r="O12" s="187">
        <v>28</v>
      </c>
      <c r="P12" s="366">
        <f t="shared" si="4"/>
        <v>0.14659685863874344</v>
      </c>
      <c r="Q12" s="187">
        <v>7</v>
      </c>
      <c r="R12" s="366">
        <f t="shared" si="5"/>
        <v>0.03664921465968586</v>
      </c>
      <c r="S12" s="187">
        <v>0</v>
      </c>
      <c r="T12" s="366">
        <f t="shared" si="6"/>
        <v>0</v>
      </c>
      <c r="U12" s="187">
        <v>0</v>
      </c>
      <c r="V12" s="366">
        <f t="shared" si="7"/>
        <v>0</v>
      </c>
      <c r="W12" s="187">
        <v>13</v>
      </c>
      <c r="X12" s="366">
        <f t="shared" si="8"/>
        <v>0.06806282722513089</v>
      </c>
      <c r="Y12" s="356">
        <f t="shared" si="10"/>
        <v>191</v>
      </c>
    </row>
    <row r="13" spans="2:25" ht="12.75">
      <c r="B13" s="335" t="s">
        <v>250</v>
      </c>
      <c r="C13" s="377">
        <v>0</v>
      </c>
      <c r="D13" s="366">
        <f t="shared" si="9"/>
        <v>0</v>
      </c>
      <c r="E13" s="187">
        <v>0</v>
      </c>
      <c r="F13" s="366">
        <f t="shared" si="9"/>
        <v>0</v>
      </c>
      <c r="G13" s="187">
        <v>4</v>
      </c>
      <c r="H13" s="366">
        <f t="shared" si="0"/>
        <v>0.10526315789473684</v>
      </c>
      <c r="I13" s="187">
        <v>5</v>
      </c>
      <c r="J13" s="366">
        <f t="shared" si="1"/>
        <v>0.13157894736842105</v>
      </c>
      <c r="K13" s="187">
        <v>9</v>
      </c>
      <c r="L13" s="366">
        <f t="shared" si="2"/>
        <v>0.23684210526315788</v>
      </c>
      <c r="M13" s="187">
        <v>5</v>
      </c>
      <c r="N13" s="366">
        <f t="shared" si="3"/>
        <v>0.13157894736842105</v>
      </c>
      <c r="O13" s="187">
        <v>6</v>
      </c>
      <c r="P13" s="366">
        <f t="shared" si="4"/>
        <v>0.15789473684210525</v>
      </c>
      <c r="Q13" s="187">
        <v>1</v>
      </c>
      <c r="R13" s="366">
        <f t="shared" si="5"/>
        <v>0.02631578947368421</v>
      </c>
      <c r="S13" s="187">
        <v>0</v>
      </c>
      <c r="T13" s="366">
        <f t="shared" si="6"/>
        <v>0</v>
      </c>
      <c r="U13" s="187">
        <v>0</v>
      </c>
      <c r="V13" s="366">
        <f t="shared" si="7"/>
        <v>0</v>
      </c>
      <c r="W13" s="187">
        <v>8</v>
      </c>
      <c r="X13" s="366">
        <f t="shared" si="8"/>
        <v>0.21052631578947367</v>
      </c>
      <c r="Y13" s="356">
        <f>C13+E13+G13+I13+K13+M13+O13+Q13+S13+U13+W13</f>
        <v>38</v>
      </c>
    </row>
    <row r="14" spans="2:25" ht="13.5" thickBot="1">
      <c r="B14" s="343" t="s">
        <v>283</v>
      </c>
      <c r="C14" s="380">
        <v>0</v>
      </c>
      <c r="D14" s="369">
        <f t="shared" si="9"/>
        <v>0</v>
      </c>
      <c r="E14" s="346">
        <v>0</v>
      </c>
      <c r="F14" s="369">
        <f t="shared" si="9"/>
        <v>0</v>
      </c>
      <c r="G14" s="346">
        <v>4</v>
      </c>
      <c r="H14" s="369">
        <f t="shared" si="0"/>
        <v>0.2</v>
      </c>
      <c r="I14" s="346">
        <v>0</v>
      </c>
      <c r="J14" s="369">
        <f t="shared" si="1"/>
        <v>0</v>
      </c>
      <c r="K14" s="346">
        <v>6</v>
      </c>
      <c r="L14" s="369">
        <f t="shared" si="2"/>
        <v>0.3</v>
      </c>
      <c r="M14" s="346">
        <v>4</v>
      </c>
      <c r="N14" s="369">
        <f t="shared" si="3"/>
        <v>0.2</v>
      </c>
      <c r="O14" s="346">
        <v>3</v>
      </c>
      <c r="P14" s="369">
        <f t="shared" si="4"/>
        <v>0.15</v>
      </c>
      <c r="Q14" s="346">
        <v>1</v>
      </c>
      <c r="R14" s="369">
        <f t="shared" si="5"/>
        <v>0.05</v>
      </c>
      <c r="S14" s="346">
        <v>0</v>
      </c>
      <c r="T14" s="369">
        <f t="shared" si="6"/>
        <v>0</v>
      </c>
      <c r="U14" s="346">
        <v>0</v>
      </c>
      <c r="V14" s="369">
        <f t="shared" si="7"/>
        <v>0</v>
      </c>
      <c r="W14" s="346">
        <v>2</v>
      </c>
      <c r="X14" s="369">
        <f t="shared" si="8"/>
        <v>0.1</v>
      </c>
      <c r="Y14" s="383">
        <f t="shared" si="10"/>
        <v>20</v>
      </c>
    </row>
    <row r="15" spans="2:25" ht="13.5" thickBot="1">
      <c r="B15" s="348" t="s">
        <v>165</v>
      </c>
      <c r="C15" s="349">
        <f>SUM(C6:C14)</f>
        <v>124</v>
      </c>
      <c r="D15" s="373">
        <f>C15/$Y15</f>
        <v>0.14571092831962398</v>
      </c>
      <c r="E15" s="349">
        <f>SUM(E6:E14)</f>
        <v>60</v>
      </c>
      <c r="F15" s="373">
        <f>E15/$Y15</f>
        <v>0.07050528789659224</v>
      </c>
      <c r="G15" s="349">
        <f>SUM(G6:G14)</f>
        <v>117</v>
      </c>
      <c r="H15" s="373">
        <f t="shared" si="0"/>
        <v>0.13748531139835488</v>
      </c>
      <c r="I15" s="349">
        <f>SUM(I6:I14)</f>
        <v>150</v>
      </c>
      <c r="J15" s="373">
        <f t="shared" si="1"/>
        <v>0.1762632197414806</v>
      </c>
      <c r="K15" s="349">
        <f>SUM(K6:K14)</f>
        <v>122</v>
      </c>
      <c r="L15" s="373">
        <f t="shared" si="2"/>
        <v>0.14336075205640422</v>
      </c>
      <c r="M15" s="349">
        <f>SUM(M6:M14)</f>
        <v>83</v>
      </c>
      <c r="N15" s="373">
        <f>M15/$Y15</f>
        <v>0.09753231492361927</v>
      </c>
      <c r="O15" s="349">
        <f>SUM(O6:O14)</f>
        <v>79</v>
      </c>
      <c r="P15" s="373">
        <f>O15/$Y15</f>
        <v>0.09283196239717979</v>
      </c>
      <c r="Q15" s="349">
        <f>SUM(Q6:Q14)</f>
        <v>36</v>
      </c>
      <c r="R15" s="373">
        <f>Q15/$Y15</f>
        <v>0.04230317273795535</v>
      </c>
      <c r="S15" s="349">
        <f>SUM(S6:S14)</f>
        <v>4</v>
      </c>
      <c r="T15" s="373">
        <f>S15/$Y15</f>
        <v>0.004700352526439483</v>
      </c>
      <c r="U15" s="349">
        <f>SUM(U6:U14)</f>
        <v>0</v>
      </c>
      <c r="V15" s="373">
        <f>U15/$Y15</f>
        <v>0</v>
      </c>
      <c r="W15" s="349">
        <f>SUM(W6:W14)</f>
        <v>76</v>
      </c>
      <c r="X15" s="373">
        <f>W15/$Y15</f>
        <v>0.08930669800235018</v>
      </c>
      <c r="Y15" s="385">
        <f t="shared" si="10"/>
        <v>851</v>
      </c>
    </row>
    <row r="18" ht="12.75">
      <c r="B18" s="6" t="s">
        <v>5</v>
      </c>
    </row>
    <row r="19" spans="2:9" ht="12.75">
      <c r="B19" s="631" t="s">
        <v>72</v>
      </c>
      <c r="C19" s="631"/>
      <c r="D19" s="631"/>
      <c r="E19" s="631"/>
      <c r="F19" s="631"/>
      <c r="G19" s="631"/>
      <c r="H19" s="631"/>
      <c r="I19" s="631"/>
    </row>
    <row r="20" spans="2:9" ht="12.75">
      <c r="B20" s="631"/>
      <c r="C20" s="631"/>
      <c r="D20" s="631"/>
      <c r="E20" s="631"/>
      <c r="F20" s="631"/>
      <c r="G20" s="631"/>
      <c r="H20" s="631"/>
      <c r="I20" s="631"/>
    </row>
    <row r="22" ht="12.75">
      <c r="B22" t="s">
        <v>284</v>
      </c>
    </row>
    <row r="23" ht="15.75">
      <c r="B23" s="8" t="s">
        <v>1</v>
      </c>
    </row>
  </sheetData>
  <sheetProtection/>
  <mergeCells count="14">
    <mergeCell ref="Y4:Y5"/>
    <mergeCell ref="B19:I20"/>
    <mergeCell ref="M4:N4"/>
    <mergeCell ref="O4:P4"/>
    <mergeCell ref="Q4:R4"/>
    <mergeCell ref="S4:T4"/>
    <mergeCell ref="U4:V4"/>
    <mergeCell ref="W4:X4"/>
    <mergeCell ref="B4:B5"/>
    <mergeCell ref="C4:D4"/>
    <mergeCell ref="E4:F4"/>
    <mergeCell ref="G4:H4"/>
    <mergeCell ref="I4:J4"/>
    <mergeCell ref="K4:L4"/>
  </mergeCells>
  <hyperlinks>
    <hyperlink ref="B23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B2:I2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20.140625" style="0" customWidth="1"/>
    <col min="10" max="10" width="13.140625" style="0" bestFit="1" customWidth="1"/>
    <col min="18" max="18" width="12.00390625" style="0" bestFit="1" customWidth="1"/>
    <col min="20" max="20" width="12.00390625" style="0" bestFit="1" customWidth="1"/>
  </cols>
  <sheetData>
    <row r="2" spans="2:9" ht="18.75">
      <c r="B2" s="12" t="s">
        <v>209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43.5" customHeight="1">
      <c r="B4" s="654" t="s">
        <v>27</v>
      </c>
      <c r="C4" s="656" t="s">
        <v>30</v>
      </c>
      <c r="D4" s="657"/>
      <c r="E4" s="657" t="s">
        <v>31</v>
      </c>
      <c r="F4" s="657"/>
      <c r="G4" s="658" t="s">
        <v>166</v>
      </c>
      <c r="H4" s="659"/>
      <c r="I4" s="660" t="s">
        <v>4</v>
      </c>
    </row>
    <row r="5" spans="2:9" ht="15.75" thickBot="1">
      <c r="B5" s="655"/>
      <c r="C5" s="389" t="s">
        <v>2</v>
      </c>
      <c r="D5" s="390" t="s">
        <v>3</v>
      </c>
      <c r="E5" s="390" t="s">
        <v>2</v>
      </c>
      <c r="F5" s="391" t="s">
        <v>3</v>
      </c>
      <c r="G5" s="390" t="s">
        <v>2</v>
      </c>
      <c r="H5" s="392" t="s">
        <v>3</v>
      </c>
      <c r="I5" s="661"/>
    </row>
    <row r="6" spans="2:9" ht="12.75">
      <c r="B6" s="393" t="s">
        <v>279</v>
      </c>
      <c r="C6" s="394">
        <v>1223</v>
      </c>
      <c r="D6" s="395">
        <f>C6/I6</f>
        <v>0.37105582524271846</v>
      </c>
      <c r="E6" s="388">
        <v>1884</v>
      </c>
      <c r="F6" s="396">
        <f>E6/I6</f>
        <v>0.5716019417475728</v>
      </c>
      <c r="G6" s="397">
        <v>189</v>
      </c>
      <c r="H6" s="398">
        <f>G6/I6</f>
        <v>0.05734223300970874</v>
      </c>
      <c r="I6" s="399">
        <f>C6+E6+G6</f>
        <v>3296</v>
      </c>
    </row>
    <row r="7" spans="2:9" ht="12.75">
      <c r="B7" s="393" t="s">
        <v>167</v>
      </c>
      <c r="C7" s="394">
        <v>943</v>
      </c>
      <c r="D7" s="395">
        <f aca="true" t="shared" si="0" ref="D7:D14">C7/I7</f>
        <v>0.39571968107427613</v>
      </c>
      <c r="E7" s="388">
        <v>1374</v>
      </c>
      <c r="F7" s="396">
        <f aca="true" t="shared" si="1" ref="F7:F16">E7/I7</f>
        <v>0.5765841376416282</v>
      </c>
      <c r="G7" s="397">
        <v>66</v>
      </c>
      <c r="H7" s="398">
        <f aca="true" t="shared" si="2" ref="H7:H16">G7/I7</f>
        <v>0.027696181284095678</v>
      </c>
      <c r="I7" s="399">
        <f aca="true" t="shared" si="3" ref="I7:I16">C7+E7+G7</f>
        <v>2383</v>
      </c>
    </row>
    <row r="8" spans="2:9" ht="12.75">
      <c r="B8" s="393" t="s">
        <v>168</v>
      </c>
      <c r="C8" s="394">
        <v>389</v>
      </c>
      <c r="D8" s="395">
        <f t="shared" si="0"/>
        <v>0.418729817007535</v>
      </c>
      <c r="E8" s="388">
        <v>514</v>
      </c>
      <c r="F8" s="396">
        <f t="shared" si="1"/>
        <v>0.5532831001076426</v>
      </c>
      <c r="G8" s="397">
        <v>26</v>
      </c>
      <c r="H8" s="398">
        <f t="shared" si="2"/>
        <v>0.02798708288482239</v>
      </c>
      <c r="I8" s="399">
        <f t="shared" si="3"/>
        <v>929</v>
      </c>
    </row>
    <row r="9" spans="2:9" ht="12.75">
      <c r="B9" s="393" t="s">
        <v>174</v>
      </c>
      <c r="C9" s="394">
        <v>144</v>
      </c>
      <c r="D9" s="395">
        <f t="shared" si="0"/>
        <v>0.4260355029585799</v>
      </c>
      <c r="E9" s="388">
        <v>165</v>
      </c>
      <c r="F9" s="396">
        <f t="shared" si="1"/>
        <v>0.4881656804733728</v>
      </c>
      <c r="G9" s="397">
        <v>29</v>
      </c>
      <c r="H9" s="398">
        <f t="shared" si="2"/>
        <v>0.08579881656804733</v>
      </c>
      <c r="I9" s="399">
        <f>C9+E9+G9</f>
        <v>338</v>
      </c>
    </row>
    <row r="10" spans="2:9" ht="12.75">
      <c r="B10" s="393" t="s">
        <v>113</v>
      </c>
      <c r="C10" s="394">
        <v>93</v>
      </c>
      <c r="D10" s="395">
        <f>C10/I10</f>
        <v>0.43457943925233644</v>
      </c>
      <c r="E10" s="388">
        <v>102</v>
      </c>
      <c r="F10" s="396">
        <f>E10/I10</f>
        <v>0.4766355140186916</v>
      </c>
      <c r="G10" s="397">
        <v>19</v>
      </c>
      <c r="H10" s="398">
        <f t="shared" si="2"/>
        <v>0.08878504672897196</v>
      </c>
      <c r="I10" s="399">
        <f t="shared" si="3"/>
        <v>214</v>
      </c>
    </row>
    <row r="11" spans="2:9" ht="12.75">
      <c r="B11" s="393" t="s">
        <v>288</v>
      </c>
      <c r="C11" s="394">
        <v>71</v>
      </c>
      <c r="D11" s="395">
        <f t="shared" si="0"/>
        <v>0.3622448979591837</v>
      </c>
      <c r="E11" s="388">
        <v>77</v>
      </c>
      <c r="F11" s="396">
        <f t="shared" si="1"/>
        <v>0.39285714285714285</v>
      </c>
      <c r="G11" s="397">
        <v>48</v>
      </c>
      <c r="H11" s="398">
        <f t="shared" si="2"/>
        <v>0.24489795918367346</v>
      </c>
      <c r="I11" s="399">
        <f t="shared" si="3"/>
        <v>196</v>
      </c>
    </row>
    <row r="12" spans="2:9" ht="12.75">
      <c r="B12" s="400" t="s">
        <v>249</v>
      </c>
      <c r="C12" s="377">
        <v>59</v>
      </c>
      <c r="D12" s="237">
        <f t="shared" si="0"/>
        <v>0.4097222222222222</v>
      </c>
      <c r="E12" s="187">
        <v>73</v>
      </c>
      <c r="F12" s="401">
        <f t="shared" si="1"/>
        <v>0.5069444444444444</v>
      </c>
      <c r="G12" s="402">
        <v>12</v>
      </c>
      <c r="H12" s="342">
        <f t="shared" si="2"/>
        <v>0.08333333333333333</v>
      </c>
      <c r="I12" s="340">
        <f t="shared" si="3"/>
        <v>144</v>
      </c>
    </row>
    <row r="13" spans="2:9" ht="12.75">
      <c r="B13" s="400" t="s">
        <v>282</v>
      </c>
      <c r="C13" s="377">
        <v>37</v>
      </c>
      <c r="D13" s="237">
        <f t="shared" si="0"/>
        <v>0.40217391304347827</v>
      </c>
      <c r="E13" s="187">
        <v>53</v>
      </c>
      <c r="F13" s="401">
        <f t="shared" si="1"/>
        <v>0.5760869565217391</v>
      </c>
      <c r="G13" s="402">
        <v>2</v>
      </c>
      <c r="H13" s="342">
        <f t="shared" si="2"/>
        <v>0.021739130434782608</v>
      </c>
      <c r="I13" s="340">
        <f t="shared" si="3"/>
        <v>92</v>
      </c>
    </row>
    <row r="14" spans="2:9" ht="12.75">
      <c r="B14" s="400" t="s">
        <v>169</v>
      </c>
      <c r="C14" s="377">
        <v>42</v>
      </c>
      <c r="D14" s="237">
        <f t="shared" si="0"/>
        <v>0.34146341463414637</v>
      </c>
      <c r="E14" s="187">
        <v>56</v>
      </c>
      <c r="F14" s="401">
        <f t="shared" si="1"/>
        <v>0.45528455284552843</v>
      </c>
      <c r="G14" s="402">
        <v>25</v>
      </c>
      <c r="H14" s="342">
        <f t="shared" si="2"/>
        <v>0.2032520325203252</v>
      </c>
      <c r="I14" s="340">
        <f t="shared" si="3"/>
        <v>123</v>
      </c>
    </row>
    <row r="15" spans="2:9" ht="12.75">
      <c r="B15" s="400" t="s">
        <v>250</v>
      </c>
      <c r="C15" s="377">
        <v>62</v>
      </c>
      <c r="D15" s="237">
        <f>C15/I15</f>
        <v>0.4696969696969697</v>
      </c>
      <c r="E15" s="187">
        <v>63</v>
      </c>
      <c r="F15" s="401">
        <f t="shared" si="1"/>
        <v>0.4772727272727273</v>
      </c>
      <c r="G15" s="402">
        <v>7</v>
      </c>
      <c r="H15" s="342">
        <f t="shared" si="2"/>
        <v>0.05303030303030303</v>
      </c>
      <c r="I15" s="340">
        <f t="shared" si="3"/>
        <v>132</v>
      </c>
    </row>
    <row r="16" spans="2:9" ht="13.5" thickBot="1">
      <c r="B16" s="403" t="s">
        <v>283</v>
      </c>
      <c r="C16" s="404">
        <v>22</v>
      </c>
      <c r="D16" s="238">
        <f>C16/I16</f>
        <v>0.6470588235294118</v>
      </c>
      <c r="E16" s="188">
        <v>12</v>
      </c>
      <c r="F16" s="405">
        <f t="shared" si="1"/>
        <v>0.35294117647058826</v>
      </c>
      <c r="G16" s="406">
        <v>0</v>
      </c>
      <c r="H16" s="407">
        <f t="shared" si="2"/>
        <v>0</v>
      </c>
      <c r="I16" s="347">
        <f t="shared" si="3"/>
        <v>34</v>
      </c>
    </row>
    <row r="17" spans="2:9" ht="13.5" thickBot="1">
      <c r="B17" s="408" t="s">
        <v>289</v>
      </c>
      <c r="C17" s="85">
        <f>SUM(C6:C16)</f>
        <v>3085</v>
      </c>
      <c r="D17" s="239">
        <f>C17/I17</f>
        <v>0.391447785813983</v>
      </c>
      <c r="E17" s="85">
        <f>SUM(E6:E16)</f>
        <v>4373</v>
      </c>
      <c r="F17" s="240">
        <f>E17/I17</f>
        <v>0.5548788224844563</v>
      </c>
      <c r="G17" s="85">
        <f>SUM(G6:G16)</f>
        <v>423</v>
      </c>
      <c r="H17" s="240">
        <f>G17/I17</f>
        <v>0.05367339170156071</v>
      </c>
      <c r="I17" s="96">
        <f>C17+E17+G17</f>
        <v>7881</v>
      </c>
    </row>
    <row r="20" ht="12.75">
      <c r="B20" s="6" t="s">
        <v>5</v>
      </c>
    </row>
    <row r="21" ht="12.75">
      <c r="B21" s="6"/>
    </row>
    <row r="22" spans="2:9" ht="12.75">
      <c r="B22" s="625" t="s">
        <v>73</v>
      </c>
      <c r="C22" s="625"/>
      <c r="D22" s="625"/>
      <c r="E22" s="625"/>
      <c r="F22" s="625"/>
      <c r="G22" s="625"/>
      <c r="H22" s="625"/>
      <c r="I22" s="625"/>
    </row>
    <row r="23" spans="2:9" ht="12.75">
      <c r="B23" s="625"/>
      <c r="C23" s="625"/>
      <c r="D23" s="625"/>
      <c r="E23" s="625"/>
      <c r="F23" s="625"/>
      <c r="G23" s="625"/>
      <c r="H23" s="625"/>
      <c r="I23" s="625"/>
    </row>
    <row r="24" spans="2:9" ht="12.75">
      <c r="B24" s="625"/>
      <c r="C24" s="625"/>
      <c r="D24" s="625"/>
      <c r="E24" s="625"/>
      <c r="F24" s="625"/>
      <c r="G24" s="625"/>
      <c r="H24" s="625"/>
      <c r="I24" s="625"/>
    </row>
    <row r="25" spans="2:9" ht="12.75">
      <c r="B25" s="28"/>
      <c r="C25" s="28"/>
      <c r="D25" s="28"/>
      <c r="E25" s="28"/>
      <c r="F25" s="28"/>
      <c r="G25" s="28"/>
      <c r="H25" s="28"/>
      <c r="I25" s="28"/>
    </row>
    <row r="26" spans="2:9" ht="12.75">
      <c r="B26" t="s">
        <v>284</v>
      </c>
      <c r="C26" s="28"/>
      <c r="D26" s="28"/>
      <c r="E26" s="28"/>
      <c r="F26" s="28"/>
      <c r="G26" s="28"/>
      <c r="H26" s="28"/>
      <c r="I26" s="28"/>
    </row>
    <row r="28" ht="15.75">
      <c r="B28" s="8" t="s">
        <v>1</v>
      </c>
    </row>
  </sheetData>
  <sheetProtection/>
  <autoFilter ref="B5:I17"/>
  <mergeCells count="6">
    <mergeCell ref="B4:B5"/>
    <mergeCell ref="C4:D4"/>
    <mergeCell ref="E4:F4"/>
    <mergeCell ref="G4:H4"/>
    <mergeCell ref="I4:I5"/>
    <mergeCell ref="B22:I24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B2:J2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13.140625" style="0" bestFit="1" customWidth="1"/>
    <col min="10" max="10" width="15.00390625" style="0" customWidth="1"/>
  </cols>
  <sheetData>
    <row r="2" spans="2:10" ht="18.75">
      <c r="B2" s="12" t="s">
        <v>208</v>
      </c>
      <c r="C2" s="12"/>
      <c r="D2" s="12"/>
      <c r="E2" s="12"/>
      <c r="F2" s="12"/>
      <c r="G2" s="12"/>
      <c r="H2" s="12"/>
      <c r="I2" s="12"/>
      <c r="J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10" ht="43.5" customHeight="1">
      <c r="B4" s="654" t="s">
        <v>27</v>
      </c>
      <c r="C4" s="662" t="s">
        <v>6</v>
      </c>
      <c r="D4" s="663"/>
      <c r="E4" s="663" t="s">
        <v>7</v>
      </c>
      <c r="F4" s="663"/>
      <c r="G4" s="409" t="s">
        <v>170</v>
      </c>
      <c r="H4" s="664" t="s">
        <v>166</v>
      </c>
      <c r="I4" s="665"/>
      <c r="J4" s="666" t="s">
        <v>4</v>
      </c>
    </row>
    <row r="5" spans="2:10" ht="15.75" thickBot="1">
      <c r="B5" s="655"/>
      <c r="C5" s="410" t="s">
        <v>2</v>
      </c>
      <c r="D5" s="390" t="s">
        <v>3</v>
      </c>
      <c r="E5" s="390" t="s">
        <v>2</v>
      </c>
      <c r="F5" s="390" t="s">
        <v>3</v>
      </c>
      <c r="G5" s="411"/>
      <c r="H5" s="390" t="s">
        <v>2</v>
      </c>
      <c r="I5" s="412" t="s">
        <v>3</v>
      </c>
      <c r="J5" s="667"/>
    </row>
    <row r="6" spans="2:10" ht="12.75">
      <c r="B6" s="413" t="s">
        <v>279</v>
      </c>
      <c r="C6" s="388">
        <v>1019</v>
      </c>
      <c r="D6" s="354">
        <f aca="true" t="shared" si="0" ref="D6:D16">C6/G6</f>
        <v>0.33020090732339596</v>
      </c>
      <c r="E6" s="388">
        <v>2067</v>
      </c>
      <c r="F6" s="354">
        <f>E6/G6</f>
        <v>0.669799092676604</v>
      </c>
      <c r="G6" s="388">
        <f>C6+E6</f>
        <v>3086</v>
      </c>
      <c r="H6" s="388">
        <v>210</v>
      </c>
      <c r="I6" s="354">
        <f aca="true" t="shared" si="1" ref="I6:I16">H6/J6</f>
        <v>0.06371359223300971</v>
      </c>
      <c r="J6" s="414">
        <f>C6+E6+H6</f>
        <v>3296</v>
      </c>
    </row>
    <row r="7" spans="2:10" ht="12.75">
      <c r="B7" s="335" t="s">
        <v>167</v>
      </c>
      <c r="C7" s="187">
        <v>922</v>
      </c>
      <c r="D7" s="354">
        <f t="shared" si="0"/>
        <v>0.42158207590306357</v>
      </c>
      <c r="E7" s="187">
        <v>1265</v>
      </c>
      <c r="F7" s="354">
        <f aca="true" t="shared" si="2" ref="F7:F16">E7/G7</f>
        <v>0.5784179240969365</v>
      </c>
      <c r="G7" s="187">
        <f aca="true" t="shared" si="3" ref="G7:G16">C7+E7</f>
        <v>2187</v>
      </c>
      <c r="H7" s="187">
        <v>196</v>
      </c>
      <c r="I7" s="354">
        <f t="shared" si="1"/>
        <v>0.08224926563155686</v>
      </c>
      <c r="J7" s="356">
        <f aca="true" t="shared" si="4" ref="J7:J16">C7+E7+H7</f>
        <v>2383</v>
      </c>
    </row>
    <row r="8" spans="2:10" ht="12.75">
      <c r="B8" s="335" t="s">
        <v>168</v>
      </c>
      <c r="C8" s="187">
        <v>281</v>
      </c>
      <c r="D8" s="354">
        <f t="shared" si="0"/>
        <v>0.33978234582829503</v>
      </c>
      <c r="E8" s="187">
        <v>546</v>
      </c>
      <c r="F8" s="354">
        <f t="shared" si="2"/>
        <v>0.660217654171705</v>
      </c>
      <c r="G8" s="187">
        <f t="shared" si="3"/>
        <v>827</v>
      </c>
      <c r="H8" s="187">
        <v>102</v>
      </c>
      <c r="I8" s="354">
        <f t="shared" si="1"/>
        <v>0.10979547900968784</v>
      </c>
      <c r="J8" s="356">
        <f t="shared" si="4"/>
        <v>929</v>
      </c>
    </row>
    <row r="9" spans="2:10" ht="12.75">
      <c r="B9" s="335" t="s">
        <v>174</v>
      </c>
      <c r="C9" s="187">
        <v>65</v>
      </c>
      <c r="D9" s="354">
        <f t="shared" si="0"/>
        <v>0.2559055118110236</v>
      </c>
      <c r="E9" s="187">
        <v>189</v>
      </c>
      <c r="F9" s="354">
        <f t="shared" si="2"/>
        <v>0.7440944881889764</v>
      </c>
      <c r="G9" s="187">
        <f t="shared" si="3"/>
        <v>254</v>
      </c>
      <c r="H9" s="187">
        <v>84</v>
      </c>
      <c r="I9" s="354">
        <f t="shared" si="1"/>
        <v>0.2485207100591716</v>
      </c>
      <c r="J9" s="356">
        <f t="shared" si="4"/>
        <v>338</v>
      </c>
    </row>
    <row r="10" spans="2:10" ht="12.75">
      <c r="B10" s="335" t="s">
        <v>113</v>
      </c>
      <c r="C10" s="187">
        <v>66</v>
      </c>
      <c r="D10" s="354">
        <f t="shared" si="0"/>
        <v>0.3473684210526316</v>
      </c>
      <c r="E10" s="187">
        <v>124</v>
      </c>
      <c r="F10" s="354">
        <f t="shared" si="2"/>
        <v>0.6526315789473685</v>
      </c>
      <c r="G10" s="187">
        <f>C10+E10</f>
        <v>190</v>
      </c>
      <c r="H10" s="187">
        <v>24</v>
      </c>
      <c r="I10" s="354">
        <f t="shared" si="1"/>
        <v>0.11214953271028037</v>
      </c>
      <c r="J10" s="356">
        <f t="shared" si="4"/>
        <v>214</v>
      </c>
    </row>
    <row r="11" spans="2:10" ht="12.75">
      <c r="B11" s="335" t="s">
        <v>288</v>
      </c>
      <c r="C11" s="187">
        <v>53</v>
      </c>
      <c r="D11" s="354">
        <f t="shared" si="0"/>
        <v>0.28342245989304815</v>
      </c>
      <c r="E11" s="187">
        <v>134</v>
      </c>
      <c r="F11" s="354">
        <f t="shared" si="2"/>
        <v>0.7165775401069518</v>
      </c>
      <c r="G11" s="187">
        <f t="shared" si="3"/>
        <v>187</v>
      </c>
      <c r="H11" s="187">
        <v>9</v>
      </c>
      <c r="I11" s="354">
        <f t="shared" si="1"/>
        <v>0.04591836734693878</v>
      </c>
      <c r="J11" s="356">
        <f t="shared" si="4"/>
        <v>196</v>
      </c>
    </row>
    <row r="12" spans="2:10" ht="12.75">
      <c r="B12" s="335" t="s">
        <v>249</v>
      </c>
      <c r="C12" s="187">
        <v>28</v>
      </c>
      <c r="D12" s="354">
        <f t="shared" si="0"/>
        <v>0.20437956204379562</v>
      </c>
      <c r="E12" s="187">
        <v>109</v>
      </c>
      <c r="F12" s="354">
        <f t="shared" si="2"/>
        <v>0.7956204379562044</v>
      </c>
      <c r="G12" s="187">
        <f t="shared" si="3"/>
        <v>137</v>
      </c>
      <c r="H12" s="187">
        <v>7</v>
      </c>
      <c r="I12" s="354">
        <f t="shared" si="1"/>
        <v>0.04861111111111111</v>
      </c>
      <c r="J12" s="356">
        <f t="shared" si="4"/>
        <v>144</v>
      </c>
    </row>
    <row r="13" spans="2:10" ht="12.75">
      <c r="B13" s="335" t="s">
        <v>282</v>
      </c>
      <c r="C13" s="187">
        <v>8</v>
      </c>
      <c r="D13" s="354">
        <f t="shared" si="0"/>
        <v>0.15384615384615385</v>
      </c>
      <c r="E13" s="187">
        <v>44</v>
      </c>
      <c r="F13" s="354">
        <f t="shared" si="2"/>
        <v>0.8461538461538461</v>
      </c>
      <c r="G13" s="187">
        <f t="shared" si="3"/>
        <v>52</v>
      </c>
      <c r="H13" s="187">
        <v>40</v>
      </c>
      <c r="I13" s="354">
        <f t="shared" si="1"/>
        <v>0.43478260869565216</v>
      </c>
      <c r="J13" s="356">
        <f t="shared" si="4"/>
        <v>92</v>
      </c>
    </row>
    <row r="14" spans="2:10" ht="12.75">
      <c r="B14" s="335" t="s">
        <v>169</v>
      </c>
      <c r="C14" s="187">
        <v>20</v>
      </c>
      <c r="D14" s="354">
        <f t="shared" si="0"/>
        <v>0.2898550724637681</v>
      </c>
      <c r="E14" s="187">
        <v>49</v>
      </c>
      <c r="F14" s="354">
        <f t="shared" si="2"/>
        <v>0.7101449275362319</v>
      </c>
      <c r="G14" s="187">
        <f t="shared" si="3"/>
        <v>69</v>
      </c>
      <c r="H14" s="187">
        <v>54</v>
      </c>
      <c r="I14" s="354">
        <f t="shared" si="1"/>
        <v>0.43902439024390244</v>
      </c>
      <c r="J14" s="356">
        <f t="shared" si="4"/>
        <v>123</v>
      </c>
    </row>
    <row r="15" spans="2:10" ht="12.75">
      <c r="B15" s="335" t="s">
        <v>250</v>
      </c>
      <c r="C15" s="187">
        <v>13</v>
      </c>
      <c r="D15" s="354">
        <f t="shared" si="0"/>
        <v>0.11607142857142858</v>
      </c>
      <c r="E15" s="187">
        <v>99</v>
      </c>
      <c r="F15" s="354">
        <f t="shared" si="2"/>
        <v>0.8839285714285714</v>
      </c>
      <c r="G15" s="187">
        <f t="shared" si="3"/>
        <v>112</v>
      </c>
      <c r="H15" s="187">
        <v>20</v>
      </c>
      <c r="I15" s="354">
        <f t="shared" si="1"/>
        <v>0.15151515151515152</v>
      </c>
      <c r="J15" s="356">
        <f t="shared" si="4"/>
        <v>132</v>
      </c>
    </row>
    <row r="16" spans="2:10" ht="13.5" thickBot="1">
      <c r="B16" s="415" t="s">
        <v>283</v>
      </c>
      <c r="C16" s="188">
        <v>4</v>
      </c>
      <c r="D16" s="354">
        <f t="shared" si="0"/>
        <v>0.14285714285714285</v>
      </c>
      <c r="E16" s="188">
        <v>24</v>
      </c>
      <c r="F16" s="354">
        <f t="shared" si="2"/>
        <v>0.8571428571428571</v>
      </c>
      <c r="G16" s="187">
        <f t="shared" si="3"/>
        <v>28</v>
      </c>
      <c r="H16" s="188">
        <v>6</v>
      </c>
      <c r="I16" s="354">
        <f t="shared" si="1"/>
        <v>0.17647058823529413</v>
      </c>
      <c r="J16" s="416">
        <f t="shared" si="4"/>
        <v>34</v>
      </c>
    </row>
    <row r="17" spans="2:10" ht="13.5" thickBot="1">
      <c r="B17" s="186" t="s">
        <v>289</v>
      </c>
      <c r="C17" s="189">
        <f>SUM(C6:C16)</f>
        <v>2479</v>
      </c>
      <c r="D17" s="358">
        <f>C17/J17</f>
        <v>0.3145539906103286</v>
      </c>
      <c r="E17" s="189">
        <f>SUM(E6:E16)</f>
        <v>4650</v>
      </c>
      <c r="F17" s="358">
        <f>E17/J17</f>
        <v>0.5900266463646745</v>
      </c>
      <c r="G17" s="189">
        <f>C17+E17</f>
        <v>7129</v>
      </c>
      <c r="H17" s="189">
        <f>SUM(H6:H16)</f>
        <v>752</v>
      </c>
      <c r="I17" s="359">
        <f>H17/J17</f>
        <v>0.09541936302499683</v>
      </c>
      <c r="J17" s="360">
        <f>C17+E17+H17</f>
        <v>7881</v>
      </c>
    </row>
    <row r="19" spans="2:9" ht="12.75">
      <c r="B19" s="64"/>
      <c r="C19" s="50"/>
      <c r="D19" s="417"/>
      <c r="E19" s="50"/>
      <c r="F19" s="417"/>
      <c r="G19" s="50"/>
      <c r="H19" s="417"/>
      <c r="I19" s="50"/>
    </row>
    <row r="20" ht="12.75">
      <c r="B20" s="6" t="s">
        <v>5</v>
      </c>
    </row>
    <row r="21" spans="2:10" ht="12.75">
      <c r="B21" s="418" t="s">
        <v>73</v>
      </c>
      <c r="C21" s="28"/>
      <c r="D21" s="28"/>
      <c r="E21" s="28"/>
      <c r="F21" s="28"/>
      <c r="G21" s="28"/>
      <c r="H21" s="28"/>
      <c r="I21" s="28"/>
      <c r="J21" s="28"/>
    </row>
    <row r="22" spans="2:10" ht="12.75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2.75">
      <c r="B23" s="28"/>
      <c r="C23" s="28"/>
      <c r="D23" s="28"/>
      <c r="E23" s="28"/>
      <c r="F23" s="28"/>
      <c r="G23" s="28"/>
      <c r="H23" s="28"/>
      <c r="I23" s="28"/>
      <c r="J23" s="28"/>
    </row>
    <row r="25" ht="12.75">
      <c r="B25" t="s">
        <v>284</v>
      </c>
    </row>
    <row r="29" ht="15.75">
      <c r="B29" s="8" t="s">
        <v>1</v>
      </c>
    </row>
  </sheetData>
  <sheetProtection/>
  <mergeCells count="5">
    <mergeCell ref="B4:B5"/>
    <mergeCell ref="C4:D4"/>
    <mergeCell ref="E4:F4"/>
    <mergeCell ref="H4:I4"/>
    <mergeCell ref="J4:J5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K36"/>
  <sheetViews>
    <sheetView showGridLines="0" zoomScalePageLayoutView="0" workbookViewId="0" topLeftCell="A7">
      <selection activeCell="B2" sqref="B2:I2"/>
    </sheetView>
  </sheetViews>
  <sheetFormatPr defaultColWidth="9.140625" defaultRowHeight="12.75"/>
  <cols>
    <col min="1" max="19" width="17.28125" style="0" customWidth="1"/>
  </cols>
  <sheetData>
    <row r="2" spans="2:11" ht="18">
      <c r="B2" s="548" t="s">
        <v>195</v>
      </c>
      <c r="C2" s="548"/>
      <c r="D2" s="548"/>
      <c r="E2" s="548"/>
      <c r="F2" s="548"/>
      <c r="G2" s="548"/>
      <c r="H2" s="548"/>
      <c r="I2" s="548"/>
      <c r="J2" s="40"/>
      <c r="K2" s="40"/>
    </row>
    <row r="3" spans="2:1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9" ht="15" customHeight="1">
      <c r="B4" s="551" t="s">
        <v>115</v>
      </c>
      <c r="C4" s="550" t="s">
        <v>151</v>
      </c>
      <c r="D4" s="550"/>
      <c r="E4" s="550" t="s">
        <v>152</v>
      </c>
      <c r="F4" s="550"/>
      <c r="G4" s="555" t="s">
        <v>28</v>
      </c>
      <c r="H4" s="556"/>
      <c r="I4" s="553" t="s">
        <v>4</v>
      </c>
    </row>
    <row r="5" spans="2:9" ht="15">
      <c r="B5" s="552"/>
      <c r="C5" s="98" t="s">
        <v>102</v>
      </c>
      <c r="D5" s="98" t="s">
        <v>3</v>
      </c>
      <c r="E5" s="98" t="s">
        <v>102</v>
      </c>
      <c r="F5" s="98" t="s">
        <v>3</v>
      </c>
      <c r="G5" s="98" t="s">
        <v>102</v>
      </c>
      <c r="H5" s="98" t="s">
        <v>3</v>
      </c>
      <c r="I5" s="554"/>
    </row>
    <row r="6" spans="2:9" ht="12.75">
      <c r="B6" s="105" t="s">
        <v>241</v>
      </c>
      <c r="C6" s="75">
        <v>4</v>
      </c>
      <c r="D6" s="190">
        <f>C6/I6</f>
        <v>0.16666666666666666</v>
      </c>
      <c r="E6" s="75">
        <v>19</v>
      </c>
      <c r="F6" s="190">
        <f>E6/I6</f>
        <v>0.7916666666666666</v>
      </c>
      <c r="G6" s="75">
        <v>1</v>
      </c>
      <c r="H6" s="190">
        <f>G6/I6</f>
        <v>0.041666666666666664</v>
      </c>
      <c r="I6" s="84">
        <f>SUM(G6,E6,C6)</f>
        <v>24</v>
      </c>
    </row>
    <row r="7" spans="2:9" ht="12.75">
      <c r="B7" s="105" t="s">
        <v>242</v>
      </c>
      <c r="C7" s="75">
        <v>114</v>
      </c>
      <c r="D7" s="190">
        <f aca="true" t="shared" si="0" ref="D7:D28">C7/I7</f>
        <v>0.08899297423887588</v>
      </c>
      <c r="E7" s="75">
        <v>1073</v>
      </c>
      <c r="F7" s="190">
        <f aca="true" t="shared" si="1" ref="F7:F28">E7/I7</f>
        <v>0.8376268540202967</v>
      </c>
      <c r="G7" s="75">
        <v>94</v>
      </c>
      <c r="H7" s="190">
        <f aca="true" t="shared" si="2" ref="H7:H28">G7/I7</f>
        <v>0.07338017174082748</v>
      </c>
      <c r="I7" s="84">
        <f aca="true" t="shared" si="3" ref="I7:I28">SUM(G7,E7,C7)</f>
        <v>1281</v>
      </c>
    </row>
    <row r="8" spans="2:9" ht="12.75">
      <c r="B8" s="105" t="s">
        <v>243</v>
      </c>
      <c r="C8" s="75">
        <v>16</v>
      </c>
      <c r="D8" s="190">
        <f t="shared" si="0"/>
        <v>0.08205128205128205</v>
      </c>
      <c r="E8" s="75">
        <v>163</v>
      </c>
      <c r="F8" s="190">
        <f t="shared" si="1"/>
        <v>0.8358974358974359</v>
      </c>
      <c r="G8" s="75">
        <v>16</v>
      </c>
      <c r="H8" s="190">
        <f t="shared" si="2"/>
        <v>0.08205128205128205</v>
      </c>
      <c r="I8" s="84">
        <f t="shared" si="3"/>
        <v>195</v>
      </c>
    </row>
    <row r="9" spans="2:9" ht="12.75">
      <c r="B9" s="105" t="s">
        <v>244</v>
      </c>
      <c r="C9" s="75">
        <v>50</v>
      </c>
      <c r="D9" s="190">
        <f t="shared" si="0"/>
        <v>0.08976660682226212</v>
      </c>
      <c r="E9" s="75">
        <v>470</v>
      </c>
      <c r="F9" s="190">
        <f t="shared" si="1"/>
        <v>0.8438061041292639</v>
      </c>
      <c r="G9" s="75">
        <v>37</v>
      </c>
      <c r="H9" s="190">
        <f t="shared" si="2"/>
        <v>0.06642728904847396</v>
      </c>
      <c r="I9" s="84">
        <f t="shared" si="3"/>
        <v>557</v>
      </c>
    </row>
    <row r="10" spans="2:9" ht="12.75">
      <c r="B10" s="105" t="s">
        <v>245</v>
      </c>
      <c r="C10" s="75">
        <v>16</v>
      </c>
      <c r="D10" s="190">
        <f t="shared" si="0"/>
        <v>0.0730593607305936</v>
      </c>
      <c r="E10" s="75">
        <v>189</v>
      </c>
      <c r="F10" s="190">
        <f t="shared" si="1"/>
        <v>0.863013698630137</v>
      </c>
      <c r="G10" s="75">
        <v>14</v>
      </c>
      <c r="H10" s="190">
        <f t="shared" si="2"/>
        <v>0.0639269406392694</v>
      </c>
      <c r="I10" s="84">
        <f t="shared" si="3"/>
        <v>219</v>
      </c>
    </row>
    <row r="11" spans="2:9" ht="12.75">
      <c r="B11" s="105" t="s">
        <v>246</v>
      </c>
      <c r="C11" s="75">
        <v>12</v>
      </c>
      <c r="D11" s="190">
        <f t="shared" si="0"/>
        <v>0.07792207792207792</v>
      </c>
      <c r="E11" s="75">
        <v>139</v>
      </c>
      <c r="F11" s="190">
        <f t="shared" si="1"/>
        <v>0.9025974025974026</v>
      </c>
      <c r="G11" s="75">
        <v>3</v>
      </c>
      <c r="H11" s="190">
        <f t="shared" si="2"/>
        <v>0.01948051948051948</v>
      </c>
      <c r="I11" s="84">
        <f t="shared" si="3"/>
        <v>154</v>
      </c>
    </row>
    <row r="12" spans="2:9" ht="12.75">
      <c r="B12" s="105" t="s">
        <v>247</v>
      </c>
      <c r="C12" s="75">
        <v>14</v>
      </c>
      <c r="D12" s="190">
        <f t="shared" si="0"/>
        <v>0.05785123966942149</v>
      </c>
      <c r="E12" s="75">
        <v>199</v>
      </c>
      <c r="F12" s="190">
        <f t="shared" si="1"/>
        <v>0.8223140495867769</v>
      </c>
      <c r="G12" s="75">
        <v>29</v>
      </c>
      <c r="H12" s="190">
        <f t="shared" si="2"/>
        <v>0.11983471074380166</v>
      </c>
      <c r="I12" s="84">
        <f t="shared" si="3"/>
        <v>242</v>
      </c>
    </row>
    <row r="13" spans="2:9" ht="12.75">
      <c r="B13" s="105" t="s">
        <v>248</v>
      </c>
      <c r="C13" s="75">
        <v>2</v>
      </c>
      <c r="D13" s="190">
        <f t="shared" si="0"/>
        <v>0.037037037037037035</v>
      </c>
      <c r="E13" s="75">
        <v>50</v>
      </c>
      <c r="F13" s="190">
        <f t="shared" si="1"/>
        <v>0.9259259259259259</v>
      </c>
      <c r="G13" s="75">
        <v>2</v>
      </c>
      <c r="H13" s="190">
        <f t="shared" si="2"/>
        <v>0.037037037037037035</v>
      </c>
      <c r="I13" s="84">
        <f t="shared" si="3"/>
        <v>54</v>
      </c>
    </row>
    <row r="14" spans="2:9" ht="12.75">
      <c r="B14" s="105" t="s">
        <v>113</v>
      </c>
      <c r="C14" s="75">
        <v>10</v>
      </c>
      <c r="D14" s="190">
        <f t="shared" si="0"/>
        <v>0.07462686567164178</v>
      </c>
      <c r="E14" s="75">
        <v>117</v>
      </c>
      <c r="F14" s="190">
        <f t="shared" si="1"/>
        <v>0.8731343283582089</v>
      </c>
      <c r="G14" s="75">
        <v>7</v>
      </c>
      <c r="H14" s="190">
        <f t="shared" si="2"/>
        <v>0.05223880597014925</v>
      </c>
      <c r="I14" s="84">
        <f t="shared" si="3"/>
        <v>134</v>
      </c>
    </row>
    <row r="15" spans="2:9" ht="12.75">
      <c r="B15" s="105" t="s">
        <v>249</v>
      </c>
      <c r="C15" s="75">
        <v>10</v>
      </c>
      <c r="D15" s="190">
        <f t="shared" si="0"/>
        <v>0.10309278350515463</v>
      </c>
      <c r="E15" s="75">
        <v>85</v>
      </c>
      <c r="F15" s="190">
        <f t="shared" si="1"/>
        <v>0.8762886597938144</v>
      </c>
      <c r="G15" s="75">
        <v>2</v>
      </c>
      <c r="H15" s="190">
        <f t="shared" si="2"/>
        <v>0.020618556701030927</v>
      </c>
      <c r="I15" s="84">
        <f t="shared" si="3"/>
        <v>97</v>
      </c>
    </row>
    <row r="16" spans="2:9" ht="12.75">
      <c r="B16" s="105" t="s">
        <v>250</v>
      </c>
      <c r="C16" s="75">
        <v>10</v>
      </c>
      <c r="D16" s="190">
        <f t="shared" si="0"/>
        <v>0.15151515151515152</v>
      </c>
      <c r="E16" s="75">
        <v>55</v>
      </c>
      <c r="F16" s="190">
        <f t="shared" si="1"/>
        <v>0.8333333333333334</v>
      </c>
      <c r="G16" s="75">
        <v>1</v>
      </c>
      <c r="H16" s="190">
        <f t="shared" si="2"/>
        <v>0.015151515151515152</v>
      </c>
      <c r="I16" s="84">
        <f t="shared" si="3"/>
        <v>66</v>
      </c>
    </row>
    <row r="17" spans="2:9" ht="12.75">
      <c r="B17" s="105" t="s">
        <v>251</v>
      </c>
      <c r="C17" s="75">
        <v>18</v>
      </c>
      <c r="D17" s="190">
        <f t="shared" si="0"/>
        <v>0.09574468085106383</v>
      </c>
      <c r="E17" s="75">
        <v>155</v>
      </c>
      <c r="F17" s="190">
        <f t="shared" si="1"/>
        <v>0.824468085106383</v>
      </c>
      <c r="G17" s="75">
        <v>15</v>
      </c>
      <c r="H17" s="190">
        <f t="shared" si="2"/>
        <v>0.0797872340425532</v>
      </c>
      <c r="I17" s="84">
        <f t="shared" si="3"/>
        <v>188</v>
      </c>
    </row>
    <row r="18" spans="2:9" ht="12.75">
      <c r="B18" s="105" t="s">
        <v>252</v>
      </c>
      <c r="C18" s="75">
        <v>3</v>
      </c>
      <c r="D18" s="190">
        <f t="shared" si="0"/>
        <v>0.039473684210526314</v>
      </c>
      <c r="E18" s="75">
        <v>65</v>
      </c>
      <c r="F18" s="190">
        <f t="shared" si="1"/>
        <v>0.8552631578947368</v>
      </c>
      <c r="G18" s="75">
        <v>8</v>
      </c>
      <c r="H18" s="190">
        <f t="shared" si="2"/>
        <v>0.10526315789473684</v>
      </c>
      <c r="I18" s="84">
        <f t="shared" si="3"/>
        <v>76</v>
      </c>
    </row>
    <row r="19" spans="2:9" ht="12.75">
      <c r="B19" s="105" t="s">
        <v>253</v>
      </c>
      <c r="C19" s="75"/>
      <c r="D19" s="190">
        <f t="shared" si="0"/>
        <v>0</v>
      </c>
      <c r="E19" s="75">
        <v>37</v>
      </c>
      <c r="F19" s="190">
        <f t="shared" si="1"/>
        <v>0.9736842105263158</v>
      </c>
      <c r="G19" s="75">
        <v>1</v>
      </c>
      <c r="H19" s="190">
        <f t="shared" si="2"/>
        <v>0.02631578947368421</v>
      </c>
      <c r="I19" s="84">
        <f t="shared" si="3"/>
        <v>38</v>
      </c>
    </row>
    <row r="20" spans="2:9" ht="12.75">
      <c r="B20" s="105" t="s">
        <v>254</v>
      </c>
      <c r="C20" s="75">
        <v>14</v>
      </c>
      <c r="D20" s="190">
        <f t="shared" si="0"/>
        <v>0.056</v>
      </c>
      <c r="E20" s="75">
        <v>221</v>
      </c>
      <c r="F20" s="190">
        <f t="shared" si="1"/>
        <v>0.884</v>
      </c>
      <c r="G20" s="75">
        <v>15</v>
      </c>
      <c r="H20" s="190">
        <f t="shared" si="2"/>
        <v>0.06</v>
      </c>
      <c r="I20" s="84">
        <f t="shared" si="3"/>
        <v>250</v>
      </c>
    </row>
    <row r="21" spans="2:9" ht="12.75">
      <c r="B21" s="105" t="s">
        <v>255</v>
      </c>
      <c r="C21" s="75">
        <v>12</v>
      </c>
      <c r="D21" s="190">
        <f t="shared" si="0"/>
        <v>0.13043478260869565</v>
      </c>
      <c r="E21" s="75">
        <v>79</v>
      </c>
      <c r="F21" s="190">
        <f t="shared" si="1"/>
        <v>0.8586956521739131</v>
      </c>
      <c r="G21" s="75">
        <v>1</v>
      </c>
      <c r="H21" s="190">
        <f t="shared" si="2"/>
        <v>0.010869565217391304</v>
      </c>
      <c r="I21" s="84">
        <f t="shared" si="3"/>
        <v>92</v>
      </c>
    </row>
    <row r="22" spans="2:9" ht="12.75">
      <c r="B22" s="105" t="s">
        <v>256</v>
      </c>
      <c r="C22" s="75">
        <v>1</v>
      </c>
      <c r="D22" s="190">
        <f t="shared" si="0"/>
        <v>0.05555555555555555</v>
      </c>
      <c r="E22" s="75">
        <v>15</v>
      </c>
      <c r="F22" s="190">
        <f t="shared" si="1"/>
        <v>0.8333333333333334</v>
      </c>
      <c r="G22" s="75">
        <v>2</v>
      </c>
      <c r="H22" s="190">
        <f t="shared" si="2"/>
        <v>0.1111111111111111</v>
      </c>
      <c r="I22" s="84">
        <f t="shared" si="3"/>
        <v>18</v>
      </c>
    </row>
    <row r="23" spans="2:9" ht="12.75">
      <c r="B23" s="105" t="s">
        <v>257</v>
      </c>
      <c r="C23" s="75">
        <v>34</v>
      </c>
      <c r="D23" s="190">
        <f t="shared" si="0"/>
        <v>0.05466237942122187</v>
      </c>
      <c r="E23" s="75">
        <v>532</v>
      </c>
      <c r="F23" s="190">
        <f t="shared" si="1"/>
        <v>0.8553054662379421</v>
      </c>
      <c r="G23" s="75">
        <v>56</v>
      </c>
      <c r="H23" s="190">
        <f t="shared" si="2"/>
        <v>0.09003215434083602</v>
      </c>
      <c r="I23" s="84">
        <f t="shared" si="3"/>
        <v>622</v>
      </c>
    </row>
    <row r="24" spans="2:9" ht="12.75">
      <c r="B24" s="105" t="s">
        <v>258</v>
      </c>
      <c r="C24" s="75"/>
      <c r="D24" s="190">
        <f t="shared" si="0"/>
        <v>0</v>
      </c>
      <c r="E24" s="75">
        <v>30</v>
      </c>
      <c r="F24" s="190">
        <f t="shared" si="1"/>
        <v>0.9090909090909091</v>
      </c>
      <c r="G24" s="75">
        <v>3</v>
      </c>
      <c r="H24" s="190">
        <f t="shared" si="2"/>
        <v>0.09090909090909091</v>
      </c>
      <c r="I24" s="84">
        <f t="shared" si="3"/>
        <v>33</v>
      </c>
    </row>
    <row r="25" spans="2:9" ht="12.75">
      <c r="B25" s="105" t="s">
        <v>259</v>
      </c>
      <c r="C25" s="75">
        <v>115</v>
      </c>
      <c r="D25" s="190">
        <f t="shared" si="0"/>
        <v>0.076158940397351</v>
      </c>
      <c r="E25" s="75">
        <v>1192</v>
      </c>
      <c r="F25" s="190">
        <f t="shared" si="1"/>
        <v>0.7894039735099337</v>
      </c>
      <c r="G25" s="75">
        <v>203</v>
      </c>
      <c r="H25" s="190">
        <f t="shared" si="2"/>
        <v>0.13443708609271524</v>
      </c>
      <c r="I25" s="84">
        <f t="shared" si="3"/>
        <v>1510</v>
      </c>
    </row>
    <row r="26" spans="2:9" ht="12.75">
      <c r="B26" s="105" t="s">
        <v>260</v>
      </c>
      <c r="C26" s="75"/>
      <c r="D26" s="190">
        <f t="shared" si="0"/>
        <v>0</v>
      </c>
      <c r="E26" s="75">
        <v>14</v>
      </c>
      <c r="F26" s="190">
        <f t="shared" si="1"/>
        <v>0.9333333333333333</v>
      </c>
      <c r="G26" s="75">
        <v>1</v>
      </c>
      <c r="H26" s="190">
        <f t="shared" si="2"/>
        <v>0.06666666666666667</v>
      </c>
      <c r="I26" s="84">
        <f t="shared" si="3"/>
        <v>15</v>
      </c>
    </row>
    <row r="27" spans="2:9" ht="13.5" thickBot="1">
      <c r="B27" s="258" t="s">
        <v>261</v>
      </c>
      <c r="C27" s="255">
        <v>10</v>
      </c>
      <c r="D27" s="249">
        <f t="shared" si="0"/>
        <v>0.049019607843137254</v>
      </c>
      <c r="E27" s="255">
        <v>159</v>
      </c>
      <c r="F27" s="249">
        <f t="shared" si="1"/>
        <v>0.7794117647058824</v>
      </c>
      <c r="G27" s="255">
        <v>35</v>
      </c>
      <c r="H27" s="249">
        <f t="shared" si="2"/>
        <v>0.1715686274509804</v>
      </c>
      <c r="I27" s="246">
        <f t="shared" si="3"/>
        <v>204</v>
      </c>
    </row>
    <row r="28" spans="2:9" ht="13.5" thickBot="1">
      <c r="B28" s="251" t="s">
        <v>165</v>
      </c>
      <c r="C28" s="119">
        <v>465</v>
      </c>
      <c r="D28" s="250">
        <f t="shared" si="0"/>
        <v>0.07661888284725656</v>
      </c>
      <c r="E28" s="119">
        <v>5058</v>
      </c>
      <c r="F28" s="250">
        <f t="shared" si="1"/>
        <v>0.833415719228868</v>
      </c>
      <c r="G28" s="119">
        <v>546</v>
      </c>
      <c r="H28" s="250">
        <f t="shared" si="2"/>
        <v>0.08996539792387544</v>
      </c>
      <c r="I28" s="247">
        <f t="shared" si="3"/>
        <v>6069</v>
      </c>
    </row>
    <row r="30" ht="12.75">
      <c r="B30" s="6" t="s">
        <v>5</v>
      </c>
    </row>
    <row r="31" ht="12.75">
      <c r="B31" t="s">
        <v>43</v>
      </c>
    </row>
    <row r="32" ht="12.75">
      <c r="B32" t="s">
        <v>74</v>
      </c>
    </row>
    <row r="33" ht="12.75">
      <c r="B33" t="s">
        <v>108</v>
      </c>
    </row>
    <row r="34" ht="12.75">
      <c r="B34" s="7" t="s">
        <v>185</v>
      </c>
    </row>
    <row r="36" ht="20.25">
      <c r="B36" s="5" t="s">
        <v>1</v>
      </c>
    </row>
  </sheetData>
  <sheetProtection/>
  <mergeCells count="6">
    <mergeCell ref="B4:B5"/>
    <mergeCell ref="I4:I5"/>
    <mergeCell ref="C4:D4"/>
    <mergeCell ref="E4:F4"/>
    <mergeCell ref="G4:H4"/>
    <mergeCell ref="B2:I2"/>
  </mergeCells>
  <hyperlinks>
    <hyperlink ref="B36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B2:K2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14.421875" style="0" customWidth="1"/>
    <col min="4" max="4" width="17.421875" style="0" customWidth="1"/>
    <col min="5" max="5" width="11.57421875" style="0" customWidth="1"/>
    <col min="6" max="6" width="12.421875" style="0" customWidth="1"/>
    <col min="7" max="7" width="14.57421875" style="0" customWidth="1"/>
    <col min="9" max="9" width="17.421875" style="0" customWidth="1"/>
  </cols>
  <sheetData>
    <row r="2" spans="2:9" ht="18.75">
      <c r="B2" s="12" t="s">
        <v>207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15">
      <c r="B4" s="654" t="s">
        <v>27</v>
      </c>
      <c r="C4" s="668" t="s">
        <v>286</v>
      </c>
      <c r="D4" s="668"/>
      <c r="E4" s="668"/>
      <c r="F4" s="668"/>
      <c r="G4" s="669"/>
      <c r="H4" s="669"/>
      <c r="I4" s="670" t="s">
        <v>4</v>
      </c>
    </row>
    <row r="5" spans="2:9" ht="28.5" customHeight="1" thickBot="1">
      <c r="B5" s="655"/>
      <c r="C5" s="672" t="s">
        <v>8</v>
      </c>
      <c r="D5" s="673"/>
      <c r="E5" s="674" t="s">
        <v>26</v>
      </c>
      <c r="F5" s="675"/>
      <c r="G5" s="676" t="s">
        <v>166</v>
      </c>
      <c r="H5" s="677"/>
      <c r="I5" s="671"/>
    </row>
    <row r="6" spans="2:9" ht="12.75">
      <c r="B6" s="413" t="s">
        <v>279</v>
      </c>
      <c r="C6" s="388">
        <v>157</v>
      </c>
      <c r="D6" s="419">
        <f>C6/$I6</f>
        <v>0.04763349514563107</v>
      </c>
      <c r="E6" s="388">
        <v>3068</v>
      </c>
      <c r="F6" s="419">
        <f aca="true" t="shared" si="0" ref="F6:F16">E6/$I6</f>
        <v>0.9308252427184466</v>
      </c>
      <c r="G6" s="388">
        <v>71</v>
      </c>
      <c r="H6" s="223">
        <f aca="true" t="shared" si="1" ref="H6:H16">G6/$I6</f>
        <v>0.02154126213592233</v>
      </c>
      <c r="I6" s="420">
        <f>C6+E6+G6</f>
        <v>3296</v>
      </c>
    </row>
    <row r="7" spans="2:9" ht="12.75">
      <c r="B7" s="335" t="s">
        <v>167</v>
      </c>
      <c r="C7" s="187">
        <v>188</v>
      </c>
      <c r="D7" s="190">
        <f aca="true" t="shared" si="2" ref="D7:D16">C7/$I7</f>
        <v>0.07889215274863617</v>
      </c>
      <c r="E7" s="187">
        <v>2110</v>
      </c>
      <c r="F7" s="190">
        <f t="shared" si="0"/>
        <v>0.8854385228703315</v>
      </c>
      <c r="G7" s="187">
        <v>85</v>
      </c>
      <c r="H7" s="218">
        <f t="shared" si="1"/>
        <v>0.03566932438103231</v>
      </c>
      <c r="I7" s="340">
        <f aca="true" t="shared" si="3" ref="I7:I16">C7+E7+G7</f>
        <v>2383</v>
      </c>
    </row>
    <row r="8" spans="2:9" ht="12.75">
      <c r="B8" s="335" t="s">
        <v>168</v>
      </c>
      <c r="C8" s="187">
        <v>66</v>
      </c>
      <c r="D8" s="190">
        <f t="shared" si="2"/>
        <v>0.07104413347685684</v>
      </c>
      <c r="E8" s="187">
        <v>815</v>
      </c>
      <c r="F8" s="190">
        <f t="shared" si="0"/>
        <v>0.8772874058127018</v>
      </c>
      <c r="G8" s="187">
        <v>48</v>
      </c>
      <c r="H8" s="218">
        <f t="shared" si="1"/>
        <v>0.05166846071044134</v>
      </c>
      <c r="I8" s="340">
        <f t="shared" si="3"/>
        <v>929</v>
      </c>
    </row>
    <row r="9" spans="2:9" ht="12.75">
      <c r="B9" s="335" t="s">
        <v>174</v>
      </c>
      <c r="C9" s="187">
        <v>32</v>
      </c>
      <c r="D9" s="190">
        <f t="shared" si="2"/>
        <v>0.09467455621301775</v>
      </c>
      <c r="E9" s="187">
        <v>285</v>
      </c>
      <c r="F9" s="190">
        <f t="shared" si="0"/>
        <v>0.8431952662721893</v>
      </c>
      <c r="G9" s="187">
        <v>21</v>
      </c>
      <c r="H9" s="218">
        <f t="shared" si="1"/>
        <v>0.0621301775147929</v>
      </c>
      <c r="I9" s="340">
        <f t="shared" si="3"/>
        <v>338</v>
      </c>
    </row>
    <row r="10" spans="2:9" ht="12.75">
      <c r="B10" s="335" t="s">
        <v>113</v>
      </c>
      <c r="C10" s="187">
        <v>8</v>
      </c>
      <c r="D10" s="190">
        <f t="shared" si="2"/>
        <v>0.037383177570093455</v>
      </c>
      <c r="E10" s="187">
        <v>191</v>
      </c>
      <c r="F10" s="190">
        <f t="shared" si="0"/>
        <v>0.8925233644859814</v>
      </c>
      <c r="G10" s="187">
        <v>15</v>
      </c>
      <c r="H10" s="218">
        <f t="shared" si="1"/>
        <v>0.07009345794392523</v>
      </c>
      <c r="I10" s="340">
        <f>C10+E10+G10</f>
        <v>214</v>
      </c>
    </row>
    <row r="11" spans="2:9" ht="12.75">
      <c r="B11" s="335" t="s">
        <v>288</v>
      </c>
      <c r="C11" s="187">
        <v>9</v>
      </c>
      <c r="D11" s="190">
        <f t="shared" si="2"/>
        <v>0.04591836734693878</v>
      </c>
      <c r="E11" s="187">
        <v>135</v>
      </c>
      <c r="F11" s="190">
        <f t="shared" si="0"/>
        <v>0.6887755102040817</v>
      </c>
      <c r="G11" s="187">
        <v>52</v>
      </c>
      <c r="H11" s="218">
        <f t="shared" si="1"/>
        <v>0.2653061224489796</v>
      </c>
      <c r="I11" s="340">
        <f t="shared" si="3"/>
        <v>196</v>
      </c>
    </row>
    <row r="12" spans="2:9" ht="12.75">
      <c r="B12" s="335" t="s">
        <v>249</v>
      </c>
      <c r="C12" s="187">
        <v>14</v>
      </c>
      <c r="D12" s="190">
        <f t="shared" si="2"/>
        <v>0.09722222222222222</v>
      </c>
      <c r="E12" s="187">
        <v>109</v>
      </c>
      <c r="F12" s="190">
        <f t="shared" si="0"/>
        <v>0.7569444444444444</v>
      </c>
      <c r="G12" s="187">
        <v>21</v>
      </c>
      <c r="H12" s="218">
        <f t="shared" si="1"/>
        <v>0.14583333333333334</v>
      </c>
      <c r="I12" s="340">
        <f t="shared" si="3"/>
        <v>144</v>
      </c>
    </row>
    <row r="13" spans="2:9" ht="12.75">
      <c r="B13" s="335" t="s">
        <v>282</v>
      </c>
      <c r="C13" s="187">
        <v>7</v>
      </c>
      <c r="D13" s="190">
        <f t="shared" si="2"/>
        <v>0.07608695652173914</v>
      </c>
      <c r="E13" s="187">
        <v>70</v>
      </c>
      <c r="F13" s="190">
        <f t="shared" si="0"/>
        <v>0.7608695652173914</v>
      </c>
      <c r="G13" s="187">
        <v>15</v>
      </c>
      <c r="H13" s="218">
        <f t="shared" si="1"/>
        <v>0.16304347826086957</v>
      </c>
      <c r="I13" s="340">
        <f t="shared" si="3"/>
        <v>92</v>
      </c>
    </row>
    <row r="14" spans="2:9" ht="12.75">
      <c r="B14" s="335" t="s">
        <v>169</v>
      </c>
      <c r="C14" s="187">
        <v>8</v>
      </c>
      <c r="D14" s="190">
        <f t="shared" si="2"/>
        <v>0.06504065040650407</v>
      </c>
      <c r="E14" s="187">
        <v>82</v>
      </c>
      <c r="F14" s="190">
        <f t="shared" si="0"/>
        <v>0.6666666666666666</v>
      </c>
      <c r="G14" s="187">
        <v>33</v>
      </c>
      <c r="H14" s="218">
        <f t="shared" si="1"/>
        <v>0.2682926829268293</v>
      </c>
      <c r="I14" s="340">
        <f t="shared" si="3"/>
        <v>123</v>
      </c>
    </row>
    <row r="15" spans="2:9" ht="12.75">
      <c r="B15" s="335" t="s">
        <v>250</v>
      </c>
      <c r="C15" s="187">
        <v>10</v>
      </c>
      <c r="D15" s="190">
        <f t="shared" si="2"/>
        <v>0.07575757575757576</v>
      </c>
      <c r="E15" s="187">
        <v>110</v>
      </c>
      <c r="F15" s="190">
        <f t="shared" si="0"/>
        <v>0.8333333333333334</v>
      </c>
      <c r="G15" s="187">
        <v>12</v>
      </c>
      <c r="H15" s="218">
        <f t="shared" si="1"/>
        <v>0.09090909090909091</v>
      </c>
      <c r="I15" s="340">
        <f t="shared" si="3"/>
        <v>132</v>
      </c>
    </row>
    <row r="16" spans="2:9" ht="13.5" thickBot="1">
      <c r="B16" s="415" t="s">
        <v>283</v>
      </c>
      <c r="C16" s="188">
        <v>0</v>
      </c>
      <c r="D16" s="190">
        <f t="shared" si="2"/>
        <v>0</v>
      </c>
      <c r="E16" s="188">
        <v>30</v>
      </c>
      <c r="F16" s="190">
        <f t="shared" si="0"/>
        <v>0.8823529411764706</v>
      </c>
      <c r="G16" s="188">
        <v>4</v>
      </c>
      <c r="H16" s="218">
        <f t="shared" si="1"/>
        <v>0.11764705882352941</v>
      </c>
      <c r="I16" s="340">
        <f t="shared" si="3"/>
        <v>34</v>
      </c>
    </row>
    <row r="17" spans="2:9" ht="13.5" thickBot="1">
      <c r="B17" s="186" t="s">
        <v>289</v>
      </c>
      <c r="C17" s="189">
        <f>SUM(C6:C16)</f>
        <v>499</v>
      </c>
      <c r="D17" s="201">
        <f>C17/I17</f>
        <v>0.06331683796472529</v>
      </c>
      <c r="E17" s="189">
        <f>SUM(E6:E16)</f>
        <v>7005</v>
      </c>
      <c r="F17" s="201">
        <f>E17/I17</f>
        <v>0.8888465930719451</v>
      </c>
      <c r="G17" s="189">
        <f>SUM(G6:G16)</f>
        <v>377</v>
      </c>
      <c r="H17" s="224">
        <f>G17/I17</f>
        <v>0.04783656896332952</v>
      </c>
      <c r="I17" s="96">
        <f>C17+E17+G17</f>
        <v>7881</v>
      </c>
    </row>
    <row r="20" ht="12.75">
      <c r="B20" s="6" t="s">
        <v>5</v>
      </c>
    </row>
    <row r="21" spans="2:11" ht="12.75" customHeight="1">
      <c r="B21" s="625" t="s">
        <v>73</v>
      </c>
      <c r="C21" s="625"/>
      <c r="D21" s="625"/>
      <c r="E21" s="625"/>
      <c r="F21" s="625"/>
      <c r="G21" s="625"/>
      <c r="H21" s="625"/>
      <c r="I21" s="625"/>
      <c r="J21" s="29"/>
      <c r="K21" s="29"/>
    </row>
    <row r="22" spans="2:11" ht="12.75">
      <c r="B22" s="625"/>
      <c r="C22" s="625"/>
      <c r="D22" s="625"/>
      <c r="E22" s="625"/>
      <c r="F22" s="625"/>
      <c r="G22" s="625"/>
      <c r="H22" s="625"/>
      <c r="I22" s="625"/>
      <c r="J22" s="29"/>
      <c r="K22" s="29"/>
    </row>
    <row r="23" spans="2:11" ht="12.75">
      <c r="B23" s="625"/>
      <c r="C23" s="625"/>
      <c r="D23" s="625"/>
      <c r="E23" s="625"/>
      <c r="F23" s="625"/>
      <c r="G23" s="625"/>
      <c r="H23" s="625"/>
      <c r="I23" s="625"/>
      <c r="J23" s="29"/>
      <c r="K23" s="29"/>
    </row>
    <row r="25" ht="12.75">
      <c r="B25" t="s">
        <v>284</v>
      </c>
    </row>
    <row r="28" ht="15.75">
      <c r="B28" s="8" t="s">
        <v>1</v>
      </c>
    </row>
  </sheetData>
  <sheetProtection/>
  <mergeCells count="7">
    <mergeCell ref="B21:I23"/>
    <mergeCell ref="B4:B5"/>
    <mergeCell ref="C4:H4"/>
    <mergeCell ref="I4:I5"/>
    <mergeCell ref="C5:D5"/>
    <mergeCell ref="E5:F5"/>
    <mergeCell ref="G5:H5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B2:S2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15" width="9.421875" style="0" customWidth="1"/>
    <col min="16" max="16" width="9.8515625" style="0" customWidth="1"/>
    <col min="17" max="17" width="4.57421875" style="0" bestFit="1" customWidth="1"/>
    <col min="18" max="18" width="5.421875" style="0" bestFit="1" customWidth="1"/>
    <col min="19" max="19" width="14.140625" style="0" bestFit="1" customWidth="1"/>
  </cols>
  <sheetData>
    <row r="2" spans="2:19" ht="18.75">
      <c r="B2" s="12" t="s">
        <v>206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15" s="386" customFormat="1" ht="45" customHeight="1">
      <c r="B4" s="654" t="s">
        <v>27</v>
      </c>
      <c r="C4" s="678" t="s">
        <v>171</v>
      </c>
      <c r="D4" s="678"/>
      <c r="E4" s="678" t="s">
        <v>45</v>
      </c>
      <c r="F4" s="678"/>
      <c r="G4" s="678" t="s">
        <v>155</v>
      </c>
      <c r="H4" s="678"/>
      <c r="I4" s="678" t="s">
        <v>176</v>
      </c>
      <c r="J4" s="678"/>
      <c r="K4" s="678" t="s">
        <v>46</v>
      </c>
      <c r="L4" s="678"/>
      <c r="M4" s="678" t="s">
        <v>166</v>
      </c>
      <c r="N4" s="679"/>
      <c r="O4" s="680" t="s">
        <v>4</v>
      </c>
    </row>
    <row r="5" spans="2:15" ht="16.5" thickBot="1">
      <c r="B5" s="655"/>
      <c r="C5" s="421" t="s">
        <v>102</v>
      </c>
      <c r="D5" s="421" t="s">
        <v>3</v>
      </c>
      <c r="E5" s="421" t="s">
        <v>102</v>
      </c>
      <c r="F5" s="421" t="s">
        <v>3</v>
      </c>
      <c r="G5" s="421" t="s">
        <v>102</v>
      </c>
      <c r="H5" s="421" t="s">
        <v>3</v>
      </c>
      <c r="I5" s="421" t="s">
        <v>102</v>
      </c>
      <c r="J5" s="421" t="s">
        <v>3</v>
      </c>
      <c r="K5" s="421" t="s">
        <v>102</v>
      </c>
      <c r="L5" s="421" t="s">
        <v>3</v>
      </c>
      <c r="M5" s="421" t="s">
        <v>102</v>
      </c>
      <c r="N5" s="422" t="s">
        <v>3</v>
      </c>
      <c r="O5" s="681"/>
    </row>
    <row r="6" spans="2:15" ht="12.75" customHeight="1">
      <c r="B6" s="413" t="s">
        <v>279</v>
      </c>
      <c r="C6" s="388">
        <v>66</v>
      </c>
      <c r="D6" s="354">
        <f aca="true" t="shared" si="0" ref="D6:D15">C6/$O6</f>
        <v>0.020024271844660196</v>
      </c>
      <c r="E6" s="388">
        <v>48</v>
      </c>
      <c r="F6" s="354">
        <f aca="true" t="shared" si="1" ref="F6:F15">E6/$O6</f>
        <v>0.014563106796116505</v>
      </c>
      <c r="G6" s="388">
        <v>23</v>
      </c>
      <c r="H6" s="354">
        <f aca="true" t="shared" si="2" ref="H6:H15">G6/$O6</f>
        <v>0.006978155339805826</v>
      </c>
      <c r="I6" s="388">
        <v>2795</v>
      </c>
      <c r="J6" s="354">
        <f aca="true" t="shared" si="3" ref="J6:J15">I6/$O6</f>
        <v>0.847997572815534</v>
      </c>
      <c r="K6" s="388">
        <v>12</v>
      </c>
      <c r="L6" s="354">
        <f aca="true" t="shared" si="4" ref="L6:L14">K6/$O6</f>
        <v>0.0036407766990291263</v>
      </c>
      <c r="M6" s="388">
        <v>352</v>
      </c>
      <c r="N6" s="423">
        <f aca="true" t="shared" si="5" ref="N6:N15">M6/$O6</f>
        <v>0.10679611650485436</v>
      </c>
      <c r="O6" s="399">
        <f>C6+E6+G6+I6+K6+M6</f>
        <v>3296</v>
      </c>
    </row>
    <row r="7" spans="2:15" ht="12.75">
      <c r="B7" s="335" t="s">
        <v>167</v>
      </c>
      <c r="C7" s="187">
        <v>19</v>
      </c>
      <c r="D7" s="366">
        <f t="shared" si="0"/>
        <v>0.007973143096936634</v>
      </c>
      <c r="E7" s="187">
        <v>49</v>
      </c>
      <c r="F7" s="366">
        <f t="shared" si="1"/>
        <v>0.020562316407889216</v>
      </c>
      <c r="G7" s="187">
        <v>19</v>
      </c>
      <c r="H7" s="366">
        <f t="shared" si="2"/>
        <v>0.007973143096936634</v>
      </c>
      <c r="I7" s="187">
        <v>2065</v>
      </c>
      <c r="J7" s="366">
        <f t="shared" si="3"/>
        <v>0.8665547629039027</v>
      </c>
      <c r="K7" s="187">
        <v>10</v>
      </c>
      <c r="L7" s="366">
        <f t="shared" si="4"/>
        <v>0.00419639110365086</v>
      </c>
      <c r="M7" s="187">
        <v>221</v>
      </c>
      <c r="N7" s="355">
        <f t="shared" si="5"/>
        <v>0.09274024339068401</v>
      </c>
      <c r="O7" s="340">
        <f aca="true" t="shared" si="6" ref="O7:O14">C7+E7+G7+I7+K7+M7</f>
        <v>2383</v>
      </c>
    </row>
    <row r="8" spans="2:15" ht="12.75">
      <c r="B8" s="335" t="s">
        <v>168</v>
      </c>
      <c r="C8" s="187">
        <v>7</v>
      </c>
      <c r="D8" s="366">
        <f t="shared" si="0"/>
        <v>0.007534983853606028</v>
      </c>
      <c r="E8" s="187">
        <v>30</v>
      </c>
      <c r="F8" s="366">
        <f t="shared" si="1"/>
        <v>0.03229278794402583</v>
      </c>
      <c r="G8" s="187">
        <v>8</v>
      </c>
      <c r="H8" s="366">
        <f t="shared" si="2"/>
        <v>0.008611410118406888</v>
      </c>
      <c r="I8" s="187">
        <v>780</v>
      </c>
      <c r="J8" s="366">
        <f t="shared" si="3"/>
        <v>0.8396124865446717</v>
      </c>
      <c r="K8" s="187">
        <v>2</v>
      </c>
      <c r="L8" s="366">
        <f t="shared" si="4"/>
        <v>0.002152852529601722</v>
      </c>
      <c r="M8" s="187">
        <v>102</v>
      </c>
      <c r="N8" s="355">
        <f t="shared" si="5"/>
        <v>0.10979547900968784</v>
      </c>
      <c r="O8" s="340">
        <f t="shared" si="6"/>
        <v>929</v>
      </c>
    </row>
    <row r="9" spans="2:15" ht="12.75">
      <c r="B9" s="335" t="s">
        <v>174</v>
      </c>
      <c r="C9" s="187">
        <v>2</v>
      </c>
      <c r="D9" s="366">
        <f t="shared" si="0"/>
        <v>0.005917159763313609</v>
      </c>
      <c r="E9" s="187">
        <v>12</v>
      </c>
      <c r="F9" s="366">
        <f t="shared" si="1"/>
        <v>0.03550295857988166</v>
      </c>
      <c r="G9" s="187">
        <v>4</v>
      </c>
      <c r="H9" s="366">
        <f t="shared" si="2"/>
        <v>0.011834319526627219</v>
      </c>
      <c r="I9" s="187">
        <v>275</v>
      </c>
      <c r="J9" s="366">
        <f t="shared" si="3"/>
        <v>0.8136094674556213</v>
      </c>
      <c r="K9" s="187">
        <v>0</v>
      </c>
      <c r="L9" s="366">
        <f t="shared" si="4"/>
        <v>0</v>
      </c>
      <c r="M9" s="187">
        <v>45</v>
      </c>
      <c r="N9" s="355">
        <f t="shared" si="5"/>
        <v>0.13313609467455623</v>
      </c>
      <c r="O9" s="340">
        <f t="shared" si="6"/>
        <v>338</v>
      </c>
    </row>
    <row r="10" spans="2:15" ht="12.75">
      <c r="B10" s="335" t="s">
        <v>113</v>
      </c>
      <c r="C10" s="187">
        <v>0</v>
      </c>
      <c r="D10" s="366">
        <f t="shared" si="0"/>
        <v>0</v>
      </c>
      <c r="E10" s="187">
        <v>5</v>
      </c>
      <c r="F10" s="366">
        <f t="shared" si="1"/>
        <v>0.02336448598130841</v>
      </c>
      <c r="G10" s="187">
        <v>0</v>
      </c>
      <c r="H10" s="366">
        <f t="shared" si="2"/>
        <v>0</v>
      </c>
      <c r="I10" s="187">
        <v>187</v>
      </c>
      <c r="J10" s="366">
        <f t="shared" si="3"/>
        <v>0.8738317757009346</v>
      </c>
      <c r="K10" s="187">
        <v>0</v>
      </c>
      <c r="L10" s="366">
        <f t="shared" si="4"/>
        <v>0</v>
      </c>
      <c r="M10" s="187">
        <v>22</v>
      </c>
      <c r="N10" s="355">
        <f t="shared" si="5"/>
        <v>0.102803738317757</v>
      </c>
      <c r="O10" s="340">
        <f>C10+E10+G10+I10+K10+M10</f>
        <v>214</v>
      </c>
    </row>
    <row r="11" spans="2:15" ht="12.75">
      <c r="B11" s="335" t="s">
        <v>288</v>
      </c>
      <c r="C11" s="187">
        <v>0</v>
      </c>
      <c r="D11" s="366">
        <f t="shared" si="0"/>
        <v>0</v>
      </c>
      <c r="E11" s="187">
        <v>6</v>
      </c>
      <c r="F11" s="366">
        <f t="shared" si="1"/>
        <v>0.030612244897959183</v>
      </c>
      <c r="G11" s="187">
        <v>2</v>
      </c>
      <c r="H11" s="366">
        <f t="shared" si="2"/>
        <v>0.01020408163265306</v>
      </c>
      <c r="I11" s="187">
        <v>113</v>
      </c>
      <c r="J11" s="366">
        <f t="shared" si="3"/>
        <v>0.576530612244898</v>
      </c>
      <c r="K11" s="187">
        <v>0</v>
      </c>
      <c r="L11" s="366">
        <f t="shared" si="4"/>
        <v>0</v>
      </c>
      <c r="M11" s="187">
        <v>75</v>
      </c>
      <c r="N11" s="355">
        <f t="shared" si="5"/>
        <v>0.3826530612244898</v>
      </c>
      <c r="O11" s="340">
        <f t="shared" si="6"/>
        <v>196</v>
      </c>
    </row>
    <row r="12" spans="2:15" ht="12.75">
      <c r="B12" s="335" t="s">
        <v>249</v>
      </c>
      <c r="C12" s="187">
        <v>2</v>
      </c>
      <c r="D12" s="366">
        <f t="shared" si="0"/>
        <v>0.013888888888888888</v>
      </c>
      <c r="E12" s="187">
        <v>5</v>
      </c>
      <c r="F12" s="366">
        <f t="shared" si="1"/>
        <v>0.034722222222222224</v>
      </c>
      <c r="G12" s="187">
        <v>1</v>
      </c>
      <c r="H12" s="366">
        <f t="shared" si="2"/>
        <v>0.006944444444444444</v>
      </c>
      <c r="I12" s="187">
        <v>98</v>
      </c>
      <c r="J12" s="366">
        <f t="shared" si="3"/>
        <v>0.6805555555555556</v>
      </c>
      <c r="K12" s="187">
        <v>0</v>
      </c>
      <c r="L12" s="366">
        <f t="shared" si="4"/>
        <v>0</v>
      </c>
      <c r="M12" s="187">
        <v>38</v>
      </c>
      <c r="N12" s="355">
        <f t="shared" si="5"/>
        <v>0.2638888888888889</v>
      </c>
      <c r="O12" s="340">
        <f t="shared" si="6"/>
        <v>144</v>
      </c>
    </row>
    <row r="13" spans="2:15" ht="12.75">
      <c r="B13" s="335" t="s">
        <v>282</v>
      </c>
      <c r="C13" s="187">
        <v>0</v>
      </c>
      <c r="D13" s="366">
        <f t="shared" si="0"/>
        <v>0</v>
      </c>
      <c r="E13" s="187">
        <v>0</v>
      </c>
      <c r="F13" s="366">
        <f t="shared" si="1"/>
        <v>0</v>
      </c>
      <c r="G13" s="187">
        <v>0</v>
      </c>
      <c r="H13" s="366">
        <f t="shared" si="2"/>
        <v>0</v>
      </c>
      <c r="I13" s="187">
        <v>83</v>
      </c>
      <c r="J13" s="366">
        <f t="shared" si="3"/>
        <v>0.9021739130434783</v>
      </c>
      <c r="K13" s="187">
        <v>0</v>
      </c>
      <c r="L13" s="366">
        <f t="shared" si="4"/>
        <v>0</v>
      </c>
      <c r="M13" s="187">
        <v>9</v>
      </c>
      <c r="N13" s="355">
        <f t="shared" si="5"/>
        <v>0.09782608695652174</v>
      </c>
      <c r="O13" s="340">
        <f t="shared" si="6"/>
        <v>92</v>
      </c>
    </row>
    <row r="14" spans="2:15" ht="12.75">
      <c r="B14" s="335" t="s">
        <v>169</v>
      </c>
      <c r="C14" s="187">
        <v>1</v>
      </c>
      <c r="D14" s="366">
        <f t="shared" si="0"/>
        <v>0.008130081300813009</v>
      </c>
      <c r="E14" s="187">
        <v>3</v>
      </c>
      <c r="F14" s="366">
        <f t="shared" si="1"/>
        <v>0.024390243902439025</v>
      </c>
      <c r="G14" s="187">
        <v>1</v>
      </c>
      <c r="H14" s="366">
        <f t="shared" si="2"/>
        <v>0.008130081300813009</v>
      </c>
      <c r="I14" s="187">
        <v>105</v>
      </c>
      <c r="J14" s="366">
        <f t="shared" si="3"/>
        <v>0.8536585365853658</v>
      </c>
      <c r="K14" s="187">
        <v>0</v>
      </c>
      <c r="L14" s="366">
        <f t="shared" si="4"/>
        <v>0</v>
      </c>
      <c r="M14" s="187">
        <v>13</v>
      </c>
      <c r="N14" s="355">
        <f t="shared" si="5"/>
        <v>0.10569105691056911</v>
      </c>
      <c r="O14" s="340">
        <f t="shared" si="6"/>
        <v>123</v>
      </c>
    </row>
    <row r="15" spans="2:15" ht="12.75">
      <c r="B15" s="335" t="s">
        <v>250</v>
      </c>
      <c r="C15" s="187">
        <v>1</v>
      </c>
      <c r="D15" s="366">
        <f t="shared" si="0"/>
        <v>0.007575757575757576</v>
      </c>
      <c r="E15" s="187">
        <v>9</v>
      </c>
      <c r="F15" s="366">
        <f t="shared" si="1"/>
        <v>0.06818181818181818</v>
      </c>
      <c r="G15" s="187">
        <v>2</v>
      </c>
      <c r="H15" s="366">
        <f t="shared" si="2"/>
        <v>0.015151515151515152</v>
      </c>
      <c r="I15" s="187">
        <v>100</v>
      </c>
      <c r="J15" s="366">
        <f t="shared" si="3"/>
        <v>0.7575757575757576</v>
      </c>
      <c r="K15" s="187">
        <v>0</v>
      </c>
      <c r="L15" s="366">
        <v>0</v>
      </c>
      <c r="M15" s="187">
        <v>20</v>
      </c>
      <c r="N15" s="355">
        <f t="shared" si="5"/>
        <v>0.15151515151515152</v>
      </c>
      <c r="O15" s="340">
        <f>C15+E15+G15+I15+K15+M15</f>
        <v>132</v>
      </c>
    </row>
    <row r="16" spans="2:15" ht="13.5" thickBot="1">
      <c r="B16" s="343" t="s">
        <v>283</v>
      </c>
      <c r="C16" s="188">
        <v>0</v>
      </c>
      <c r="D16" s="424">
        <f>C16/$O16</f>
        <v>0</v>
      </c>
      <c r="E16" s="188">
        <v>1</v>
      </c>
      <c r="F16" s="424">
        <f>E16/$O16</f>
        <v>0.029411764705882353</v>
      </c>
      <c r="G16" s="188">
        <v>0</v>
      </c>
      <c r="H16" s="424">
        <f>G16/$O16</f>
        <v>0</v>
      </c>
      <c r="I16" s="188">
        <v>30</v>
      </c>
      <c r="J16" s="424">
        <f>I16/$O16</f>
        <v>0.8823529411764706</v>
      </c>
      <c r="K16" s="188">
        <v>0</v>
      </c>
      <c r="L16" s="424">
        <v>0</v>
      </c>
      <c r="M16" s="188">
        <v>3</v>
      </c>
      <c r="N16" s="425">
        <f>M16/$O16</f>
        <v>0.08823529411764706</v>
      </c>
      <c r="O16" s="347">
        <f>C16+E16+G16+I16+K16+M16</f>
        <v>34</v>
      </c>
    </row>
    <row r="17" spans="2:15" ht="13.5" thickBot="1">
      <c r="B17" s="348" t="s">
        <v>289</v>
      </c>
      <c r="C17" s="85">
        <f>SUM(C6:C16)</f>
        <v>98</v>
      </c>
      <c r="D17" s="358">
        <f>C17/$O17</f>
        <v>0.012434970181449055</v>
      </c>
      <c r="E17" s="189">
        <f>SUM(E6:E16)</f>
        <v>168</v>
      </c>
      <c r="F17" s="358">
        <f>E17/$O17</f>
        <v>0.02131709173962695</v>
      </c>
      <c r="G17" s="189">
        <f>SUM(G6:G16)</f>
        <v>60</v>
      </c>
      <c r="H17" s="358">
        <f>G17/$O17</f>
        <v>0.007613247049866768</v>
      </c>
      <c r="I17" s="189">
        <f>SUM(I6:I16)</f>
        <v>6631</v>
      </c>
      <c r="J17" s="358">
        <f>I17/$O17</f>
        <v>0.841390686461109</v>
      </c>
      <c r="K17" s="189">
        <f>SUM(K6:K16)</f>
        <v>24</v>
      </c>
      <c r="L17" s="358">
        <f>K17/$O17</f>
        <v>0.0030452988199467074</v>
      </c>
      <c r="M17" s="189">
        <f>SUM(M6:M16)</f>
        <v>900</v>
      </c>
      <c r="N17" s="359">
        <f>M17/$O17</f>
        <v>0.11419870574800152</v>
      </c>
      <c r="O17" s="96">
        <f>C17+E17+G17+I17+K17+M17</f>
        <v>7881</v>
      </c>
    </row>
    <row r="19" spans="2:8" ht="12.75">
      <c r="B19" s="6" t="s">
        <v>5</v>
      </c>
      <c r="H19" s="18"/>
    </row>
    <row r="20" spans="2:11" ht="12.75">
      <c r="B20" s="625" t="s">
        <v>112</v>
      </c>
      <c r="C20" s="625"/>
      <c r="D20" s="625"/>
      <c r="E20" s="625"/>
      <c r="F20" s="625"/>
      <c r="G20" s="625"/>
      <c r="H20" s="625"/>
      <c r="I20" s="625"/>
      <c r="J20" s="29"/>
      <c r="K20" s="29"/>
    </row>
    <row r="21" spans="2:11" ht="12.75">
      <c r="B21" s="625"/>
      <c r="C21" s="625"/>
      <c r="D21" s="625"/>
      <c r="E21" s="625"/>
      <c r="F21" s="625"/>
      <c r="G21" s="625"/>
      <c r="H21" s="625"/>
      <c r="I21" s="625"/>
      <c r="J21" s="29"/>
      <c r="K21" s="29"/>
    </row>
    <row r="22" spans="2:11" ht="12.75">
      <c r="B22" s="625"/>
      <c r="C22" s="625"/>
      <c r="D22" s="625"/>
      <c r="E22" s="625"/>
      <c r="F22" s="625"/>
      <c r="G22" s="625"/>
      <c r="H22" s="625"/>
      <c r="I22" s="625"/>
      <c r="J22" s="29"/>
      <c r="K22" s="29"/>
    </row>
    <row r="24" ht="12.75">
      <c r="B24" t="s">
        <v>284</v>
      </c>
    </row>
    <row r="27" ht="15.75">
      <c r="B27" s="8" t="s">
        <v>1</v>
      </c>
    </row>
  </sheetData>
  <sheetProtection/>
  <mergeCells count="9">
    <mergeCell ref="M4:N4"/>
    <mergeCell ref="O4:O5"/>
    <mergeCell ref="B20:I22"/>
    <mergeCell ref="B4:B5"/>
    <mergeCell ref="C4:D4"/>
    <mergeCell ref="E4:F4"/>
    <mergeCell ref="G4:H4"/>
    <mergeCell ref="I4:J4"/>
    <mergeCell ref="K4:L4"/>
  </mergeCells>
  <hyperlinks>
    <hyperlink ref="B27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B2:AE29"/>
  <sheetViews>
    <sheetView zoomScalePageLayoutView="0" workbookViewId="0" topLeftCell="A1">
      <selection activeCell="I7" sqref="I7"/>
    </sheetView>
  </sheetViews>
  <sheetFormatPr defaultColWidth="7.8515625" defaultRowHeight="12.75"/>
  <cols>
    <col min="1" max="1" width="7.8515625" style="0" customWidth="1"/>
    <col min="2" max="2" width="20.00390625" style="0" customWidth="1"/>
  </cols>
  <sheetData>
    <row r="2" spans="2:31" ht="18.75">
      <c r="B2" s="12" t="s">
        <v>205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9" s="30" customFormat="1" ht="18.75">
      <c r="B3" s="46"/>
      <c r="C3" s="46"/>
      <c r="D3" s="46"/>
      <c r="E3" s="46"/>
      <c r="F3" s="46"/>
      <c r="G3" s="46"/>
      <c r="H3" s="46"/>
      <c r="I3" s="46"/>
    </row>
    <row r="4" ht="13.5" thickBot="1"/>
    <row r="5" spans="2:21" ht="47.25">
      <c r="B5" s="654" t="s">
        <v>27</v>
      </c>
      <c r="C5" s="682" t="s">
        <v>51</v>
      </c>
      <c r="D5" s="678"/>
      <c r="E5" s="678" t="s">
        <v>52</v>
      </c>
      <c r="F5" s="678"/>
      <c r="G5" s="678" t="s">
        <v>53</v>
      </c>
      <c r="H5" s="678"/>
      <c r="I5" s="678" t="s">
        <v>54</v>
      </c>
      <c r="J5" s="678"/>
      <c r="K5" s="678" t="s">
        <v>55</v>
      </c>
      <c r="L5" s="678"/>
      <c r="M5" s="679" t="s">
        <v>57</v>
      </c>
      <c r="N5" s="682"/>
      <c r="O5" s="678" t="s">
        <v>46</v>
      </c>
      <c r="P5" s="678"/>
      <c r="Q5" s="678" t="s">
        <v>160</v>
      </c>
      <c r="R5" s="678"/>
      <c r="S5" s="678" t="s">
        <v>166</v>
      </c>
      <c r="T5" s="678"/>
      <c r="U5" s="426" t="s">
        <v>4</v>
      </c>
    </row>
    <row r="6" spans="2:21" ht="16.5" thickBot="1">
      <c r="B6" s="655"/>
      <c r="C6" s="427" t="s">
        <v>102</v>
      </c>
      <c r="D6" s="421" t="s">
        <v>3</v>
      </c>
      <c r="E6" s="421" t="s">
        <v>102</v>
      </c>
      <c r="F6" s="421" t="s">
        <v>3</v>
      </c>
      <c r="G6" s="421" t="s">
        <v>102</v>
      </c>
      <c r="H6" s="421" t="s">
        <v>3</v>
      </c>
      <c r="I6" s="421" t="s">
        <v>102</v>
      </c>
      <c r="J6" s="421" t="s">
        <v>3</v>
      </c>
      <c r="K6" s="421" t="s">
        <v>102</v>
      </c>
      <c r="L6" s="421" t="s">
        <v>3</v>
      </c>
      <c r="M6" s="421" t="s">
        <v>102</v>
      </c>
      <c r="N6" s="421" t="s">
        <v>3</v>
      </c>
      <c r="O6" s="421" t="s">
        <v>102</v>
      </c>
      <c r="P6" s="421" t="s">
        <v>3</v>
      </c>
      <c r="Q6" s="421" t="s">
        <v>102</v>
      </c>
      <c r="R6" s="421" t="s">
        <v>3</v>
      </c>
      <c r="S6" s="421" t="s">
        <v>102</v>
      </c>
      <c r="T6" s="421" t="s">
        <v>3</v>
      </c>
      <c r="U6" s="428"/>
    </row>
    <row r="7" spans="2:21" ht="12.75">
      <c r="B7" s="413" t="s">
        <v>279</v>
      </c>
      <c r="C7" s="394">
        <v>18</v>
      </c>
      <c r="D7" s="429">
        <f aca="true" t="shared" si="0" ref="D7:D18">C7/$U7</f>
        <v>0.0054611650485436895</v>
      </c>
      <c r="E7" s="388">
        <v>1034</v>
      </c>
      <c r="F7" s="429">
        <f aca="true" t="shared" si="1" ref="F7:F18">E7/$U7</f>
        <v>0.3137135922330097</v>
      </c>
      <c r="G7" s="388">
        <v>39</v>
      </c>
      <c r="H7" s="429">
        <f aca="true" t="shared" si="2" ref="H7:H16">G7/$U7</f>
        <v>0.01183252427184466</v>
      </c>
      <c r="I7" s="388">
        <v>8</v>
      </c>
      <c r="J7" s="429">
        <f aca="true" t="shared" si="3" ref="J7:J16">I7/$U7</f>
        <v>0.0024271844660194173</v>
      </c>
      <c r="K7" s="388">
        <v>378</v>
      </c>
      <c r="L7" s="429">
        <f aca="true" t="shared" si="4" ref="L7:L16">K7/$U7</f>
        <v>0.11468446601941748</v>
      </c>
      <c r="M7" s="430">
        <v>42</v>
      </c>
      <c r="N7" s="429">
        <f aca="true" t="shared" si="5" ref="N7:N16">M7/$U7</f>
        <v>0.012742718446601941</v>
      </c>
      <c r="O7" s="388">
        <v>55</v>
      </c>
      <c r="P7" s="429">
        <f aca="true" t="shared" si="6" ref="P7:P16">O7/$U7</f>
        <v>0.016686893203883495</v>
      </c>
      <c r="Q7" s="431">
        <v>1365</v>
      </c>
      <c r="R7" s="429">
        <f aca="true" t="shared" si="7" ref="R7:R16">Q7/$U7</f>
        <v>0.41413834951456313</v>
      </c>
      <c r="S7" s="431">
        <v>357</v>
      </c>
      <c r="T7" s="429">
        <f aca="true" t="shared" si="8" ref="T7:T16">S7/$U7</f>
        <v>0.1083131067961165</v>
      </c>
      <c r="U7" s="432">
        <f aca="true" t="shared" si="9" ref="U7:U18">C7+E7+G7+I7+K7+M7+O7+Q7+S7</f>
        <v>3296</v>
      </c>
    </row>
    <row r="8" spans="2:21" ht="12.75">
      <c r="B8" s="335" t="s">
        <v>167</v>
      </c>
      <c r="C8" s="394">
        <v>12</v>
      </c>
      <c r="D8" s="429">
        <f t="shared" si="0"/>
        <v>0.005035669324381032</v>
      </c>
      <c r="E8" s="388">
        <v>953</v>
      </c>
      <c r="F8" s="429">
        <f t="shared" si="1"/>
        <v>0.39991607217792696</v>
      </c>
      <c r="G8" s="388">
        <v>68</v>
      </c>
      <c r="H8" s="429">
        <f t="shared" si="2"/>
        <v>0.02853545950482585</v>
      </c>
      <c r="I8" s="388">
        <v>15</v>
      </c>
      <c r="J8" s="429">
        <f t="shared" si="3"/>
        <v>0.00629458665547629</v>
      </c>
      <c r="K8" s="388">
        <v>321</v>
      </c>
      <c r="L8" s="429">
        <f t="shared" si="4"/>
        <v>0.1347041544271926</v>
      </c>
      <c r="M8" s="430">
        <v>75</v>
      </c>
      <c r="N8" s="429">
        <f t="shared" si="5"/>
        <v>0.03147293327738145</v>
      </c>
      <c r="O8" s="388">
        <v>21</v>
      </c>
      <c r="P8" s="429">
        <f t="shared" si="6"/>
        <v>0.008812421317666807</v>
      </c>
      <c r="Q8" s="431">
        <v>690</v>
      </c>
      <c r="R8" s="429">
        <f t="shared" si="7"/>
        <v>0.2895509861519094</v>
      </c>
      <c r="S8" s="431">
        <v>228</v>
      </c>
      <c r="T8" s="429">
        <f t="shared" si="8"/>
        <v>0.09567771716323961</v>
      </c>
      <c r="U8" s="432">
        <f t="shared" si="9"/>
        <v>2383</v>
      </c>
    </row>
    <row r="9" spans="2:21" ht="12.75">
      <c r="B9" s="335" t="s">
        <v>168</v>
      </c>
      <c r="C9" s="394">
        <v>7</v>
      </c>
      <c r="D9" s="429">
        <f t="shared" si="0"/>
        <v>0.007534983853606028</v>
      </c>
      <c r="E9" s="388">
        <v>374</v>
      </c>
      <c r="F9" s="429">
        <f t="shared" si="1"/>
        <v>0.4025834230355221</v>
      </c>
      <c r="G9" s="388">
        <v>23</v>
      </c>
      <c r="H9" s="429">
        <f t="shared" si="2"/>
        <v>0.024757804090419805</v>
      </c>
      <c r="I9" s="388">
        <v>1</v>
      </c>
      <c r="J9" s="429">
        <f t="shared" si="3"/>
        <v>0.001076426264800861</v>
      </c>
      <c r="K9" s="388">
        <v>93</v>
      </c>
      <c r="L9" s="429">
        <f t="shared" si="4"/>
        <v>0.10010764262648009</v>
      </c>
      <c r="M9" s="430">
        <v>27</v>
      </c>
      <c r="N9" s="429">
        <f t="shared" si="5"/>
        <v>0.02906350914962325</v>
      </c>
      <c r="O9" s="388">
        <v>21</v>
      </c>
      <c r="P9" s="429">
        <f t="shared" si="6"/>
        <v>0.022604951560818085</v>
      </c>
      <c r="Q9" s="431">
        <v>279</v>
      </c>
      <c r="R9" s="429">
        <f t="shared" si="7"/>
        <v>0.30032292787944026</v>
      </c>
      <c r="S9" s="431">
        <v>104</v>
      </c>
      <c r="T9" s="429">
        <f t="shared" si="8"/>
        <v>0.11194833153928956</v>
      </c>
      <c r="U9" s="432">
        <f t="shared" si="9"/>
        <v>929</v>
      </c>
    </row>
    <row r="10" spans="2:21" ht="12.75">
      <c r="B10" s="335" t="s">
        <v>174</v>
      </c>
      <c r="C10" s="394">
        <v>0</v>
      </c>
      <c r="D10" s="429">
        <f t="shared" si="0"/>
        <v>0</v>
      </c>
      <c r="E10" s="388">
        <v>138</v>
      </c>
      <c r="F10" s="429">
        <f t="shared" si="1"/>
        <v>0.40828402366863903</v>
      </c>
      <c r="G10" s="388">
        <v>8</v>
      </c>
      <c r="H10" s="429">
        <f>G10/$U10</f>
        <v>0.023668639053254437</v>
      </c>
      <c r="I10" s="388">
        <v>2</v>
      </c>
      <c r="J10" s="429">
        <f>I10/$U10</f>
        <v>0.005917159763313609</v>
      </c>
      <c r="K10" s="388">
        <v>20</v>
      </c>
      <c r="L10" s="429">
        <f>K10/$U10</f>
        <v>0.05917159763313609</v>
      </c>
      <c r="M10" s="430">
        <v>6</v>
      </c>
      <c r="N10" s="429">
        <f>M10/$U10</f>
        <v>0.01775147928994083</v>
      </c>
      <c r="O10" s="388">
        <v>6</v>
      </c>
      <c r="P10" s="429">
        <f>O10/$U10</f>
        <v>0.01775147928994083</v>
      </c>
      <c r="Q10" s="431">
        <v>103</v>
      </c>
      <c r="R10" s="429">
        <f>Q10/$U10</f>
        <v>0.3047337278106509</v>
      </c>
      <c r="S10" s="431">
        <v>55</v>
      </c>
      <c r="T10" s="429">
        <f>S10/$U10</f>
        <v>0.16272189349112426</v>
      </c>
      <c r="U10" s="432">
        <f t="shared" si="9"/>
        <v>338</v>
      </c>
    </row>
    <row r="11" spans="2:22" ht="12.75">
      <c r="B11" s="335" t="s">
        <v>113</v>
      </c>
      <c r="C11" s="394">
        <v>2</v>
      </c>
      <c r="D11" s="429">
        <f t="shared" si="0"/>
        <v>0.009345794392523364</v>
      </c>
      <c r="E11" s="388">
        <v>92</v>
      </c>
      <c r="F11" s="429">
        <f t="shared" si="1"/>
        <v>0.42990654205607476</v>
      </c>
      <c r="G11" s="388">
        <v>4</v>
      </c>
      <c r="H11" s="429">
        <f>G11/$U11</f>
        <v>0.018691588785046728</v>
      </c>
      <c r="I11" s="388">
        <v>0</v>
      </c>
      <c r="J11" s="429">
        <f>I11/$U11</f>
        <v>0</v>
      </c>
      <c r="K11" s="388">
        <v>19</v>
      </c>
      <c r="L11" s="429">
        <f>K11/$U11</f>
        <v>0.08878504672897196</v>
      </c>
      <c r="M11" s="430">
        <v>6</v>
      </c>
      <c r="N11" s="429">
        <f>M11/$U11</f>
        <v>0.028037383177570093</v>
      </c>
      <c r="O11" s="388">
        <v>1</v>
      </c>
      <c r="P11" s="429">
        <f>O11/$U11</f>
        <v>0.004672897196261682</v>
      </c>
      <c r="Q11" s="431">
        <v>65</v>
      </c>
      <c r="R11" s="429">
        <f>Q11/$U11</f>
        <v>0.3037383177570093</v>
      </c>
      <c r="S11" s="431">
        <v>25</v>
      </c>
      <c r="T11" s="429">
        <f>S11/$U11</f>
        <v>0.11682242990654206</v>
      </c>
      <c r="U11" s="432">
        <f t="shared" si="9"/>
        <v>214</v>
      </c>
      <c r="V11" s="433"/>
    </row>
    <row r="12" spans="2:21" ht="12.75" customHeight="1">
      <c r="B12" s="335" t="s">
        <v>288</v>
      </c>
      <c r="C12" s="377">
        <v>1</v>
      </c>
      <c r="D12" s="378">
        <f t="shared" si="0"/>
        <v>0.00510204081632653</v>
      </c>
      <c r="E12" s="187">
        <v>47</v>
      </c>
      <c r="F12" s="378">
        <f t="shared" si="1"/>
        <v>0.23979591836734693</v>
      </c>
      <c r="G12" s="187">
        <v>7</v>
      </c>
      <c r="H12" s="378">
        <f t="shared" si="2"/>
        <v>0.03571428571428571</v>
      </c>
      <c r="I12" s="187">
        <v>0</v>
      </c>
      <c r="J12" s="378">
        <f t="shared" si="3"/>
        <v>0</v>
      </c>
      <c r="K12" s="187">
        <v>15</v>
      </c>
      <c r="L12" s="378">
        <f t="shared" si="4"/>
        <v>0.07653061224489796</v>
      </c>
      <c r="M12" s="364">
        <v>3</v>
      </c>
      <c r="N12" s="378">
        <f t="shared" si="5"/>
        <v>0.015306122448979591</v>
      </c>
      <c r="O12" s="187">
        <v>3</v>
      </c>
      <c r="P12" s="378">
        <f t="shared" si="6"/>
        <v>0.015306122448979591</v>
      </c>
      <c r="Q12" s="379">
        <v>49</v>
      </c>
      <c r="R12" s="378">
        <f t="shared" si="7"/>
        <v>0.25</v>
      </c>
      <c r="S12" s="379">
        <v>71</v>
      </c>
      <c r="T12" s="378">
        <f t="shared" si="8"/>
        <v>0.3622448979591837</v>
      </c>
      <c r="U12" s="434">
        <f t="shared" si="9"/>
        <v>196</v>
      </c>
    </row>
    <row r="13" spans="2:22" ht="12.75" customHeight="1">
      <c r="B13" s="335" t="s">
        <v>249</v>
      </c>
      <c r="C13" s="377">
        <v>0</v>
      </c>
      <c r="D13" s="378">
        <f t="shared" si="0"/>
        <v>0</v>
      </c>
      <c r="E13" s="187">
        <v>54</v>
      </c>
      <c r="F13" s="378">
        <f t="shared" si="1"/>
        <v>0.375</v>
      </c>
      <c r="G13" s="187">
        <v>8</v>
      </c>
      <c r="H13" s="378">
        <f t="shared" si="2"/>
        <v>0.05555555555555555</v>
      </c>
      <c r="I13" s="187">
        <v>1</v>
      </c>
      <c r="J13" s="378">
        <f t="shared" si="3"/>
        <v>0.006944444444444444</v>
      </c>
      <c r="K13" s="187">
        <v>14</v>
      </c>
      <c r="L13" s="378">
        <f t="shared" si="4"/>
        <v>0.09722222222222222</v>
      </c>
      <c r="M13" s="364">
        <v>3</v>
      </c>
      <c r="N13" s="378">
        <f t="shared" si="5"/>
        <v>0.020833333333333332</v>
      </c>
      <c r="O13" s="187">
        <v>1</v>
      </c>
      <c r="P13" s="378">
        <f t="shared" si="6"/>
        <v>0.006944444444444444</v>
      </c>
      <c r="Q13" s="379">
        <v>40</v>
      </c>
      <c r="R13" s="378">
        <f t="shared" si="7"/>
        <v>0.2777777777777778</v>
      </c>
      <c r="S13" s="379">
        <v>23</v>
      </c>
      <c r="T13" s="378">
        <f t="shared" si="8"/>
        <v>0.1597222222222222</v>
      </c>
      <c r="U13" s="434">
        <f t="shared" si="9"/>
        <v>144</v>
      </c>
      <c r="V13" s="433"/>
    </row>
    <row r="14" spans="2:22" ht="12.75">
      <c r="B14" s="335" t="s">
        <v>282</v>
      </c>
      <c r="C14" s="377">
        <v>0</v>
      </c>
      <c r="D14" s="378">
        <f t="shared" si="0"/>
        <v>0</v>
      </c>
      <c r="E14" s="187">
        <v>43</v>
      </c>
      <c r="F14" s="378">
        <f t="shared" si="1"/>
        <v>0.4673913043478261</v>
      </c>
      <c r="G14" s="187">
        <v>1</v>
      </c>
      <c r="H14" s="378">
        <f t="shared" si="2"/>
        <v>0.010869565217391304</v>
      </c>
      <c r="I14" s="187">
        <v>1</v>
      </c>
      <c r="J14" s="378">
        <f t="shared" si="3"/>
        <v>0.010869565217391304</v>
      </c>
      <c r="K14" s="187">
        <v>4</v>
      </c>
      <c r="L14" s="378">
        <f t="shared" si="4"/>
        <v>0.043478260869565216</v>
      </c>
      <c r="M14" s="364">
        <v>1</v>
      </c>
      <c r="N14" s="378">
        <f t="shared" si="5"/>
        <v>0.010869565217391304</v>
      </c>
      <c r="O14" s="187">
        <v>0</v>
      </c>
      <c r="P14" s="378">
        <f t="shared" si="6"/>
        <v>0</v>
      </c>
      <c r="Q14" s="379">
        <v>25</v>
      </c>
      <c r="R14" s="378">
        <f t="shared" si="7"/>
        <v>0.2717391304347826</v>
      </c>
      <c r="S14" s="379">
        <v>17</v>
      </c>
      <c r="T14" s="378">
        <f t="shared" si="8"/>
        <v>0.18478260869565216</v>
      </c>
      <c r="U14" s="434">
        <f t="shared" si="9"/>
        <v>92</v>
      </c>
      <c r="V14" s="433"/>
    </row>
    <row r="15" spans="2:22" ht="12.75">
      <c r="B15" s="335" t="s">
        <v>169</v>
      </c>
      <c r="C15" s="377">
        <v>0</v>
      </c>
      <c r="D15" s="378">
        <f t="shared" si="0"/>
        <v>0</v>
      </c>
      <c r="E15" s="187">
        <v>50</v>
      </c>
      <c r="F15" s="378">
        <f t="shared" si="1"/>
        <v>0.4065040650406504</v>
      </c>
      <c r="G15" s="187">
        <v>2</v>
      </c>
      <c r="H15" s="378">
        <f t="shared" si="2"/>
        <v>0.016260162601626018</v>
      </c>
      <c r="I15" s="187">
        <v>1</v>
      </c>
      <c r="J15" s="378">
        <f t="shared" si="3"/>
        <v>0.008130081300813009</v>
      </c>
      <c r="K15" s="187">
        <v>5</v>
      </c>
      <c r="L15" s="378">
        <f t="shared" si="4"/>
        <v>0.04065040650406504</v>
      </c>
      <c r="M15" s="364">
        <v>6</v>
      </c>
      <c r="N15" s="378">
        <f t="shared" si="5"/>
        <v>0.04878048780487805</v>
      </c>
      <c r="O15" s="187">
        <v>1</v>
      </c>
      <c r="P15" s="378">
        <f t="shared" si="6"/>
        <v>0.008130081300813009</v>
      </c>
      <c r="Q15" s="379">
        <v>42</v>
      </c>
      <c r="R15" s="378">
        <f t="shared" si="7"/>
        <v>0.34146341463414637</v>
      </c>
      <c r="S15" s="379">
        <v>16</v>
      </c>
      <c r="T15" s="378">
        <f t="shared" si="8"/>
        <v>0.13008130081300814</v>
      </c>
      <c r="U15" s="434">
        <f t="shared" si="9"/>
        <v>123</v>
      </c>
      <c r="V15" s="433"/>
    </row>
    <row r="16" spans="2:21" ht="12.75">
      <c r="B16" s="335" t="s">
        <v>250</v>
      </c>
      <c r="C16" s="377">
        <v>0</v>
      </c>
      <c r="D16" s="378">
        <f t="shared" si="0"/>
        <v>0</v>
      </c>
      <c r="E16" s="187">
        <v>55</v>
      </c>
      <c r="F16" s="378">
        <f t="shared" si="1"/>
        <v>0.4166666666666667</v>
      </c>
      <c r="G16" s="187">
        <v>5</v>
      </c>
      <c r="H16" s="378">
        <f t="shared" si="2"/>
        <v>0.03787878787878788</v>
      </c>
      <c r="I16" s="187">
        <v>0</v>
      </c>
      <c r="J16" s="378">
        <f t="shared" si="3"/>
        <v>0</v>
      </c>
      <c r="K16" s="187">
        <v>2</v>
      </c>
      <c r="L16" s="378">
        <f t="shared" si="4"/>
        <v>0.015151515151515152</v>
      </c>
      <c r="M16" s="364">
        <v>4</v>
      </c>
      <c r="N16" s="378">
        <f t="shared" si="5"/>
        <v>0.030303030303030304</v>
      </c>
      <c r="O16" s="187">
        <v>2</v>
      </c>
      <c r="P16" s="378">
        <f t="shared" si="6"/>
        <v>0.015151515151515152</v>
      </c>
      <c r="Q16" s="379">
        <v>43</v>
      </c>
      <c r="R16" s="378">
        <f t="shared" si="7"/>
        <v>0.32575757575757575</v>
      </c>
      <c r="S16" s="379">
        <v>21</v>
      </c>
      <c r="T16" s="378">
        <f t="shared" si="8"/>
        <v>0.1590909090909091</v>
      </c>
      <c r="U16" s="434">
        <f t="shared" si="9"/>
        <v>132</v>
      </c>
    </row>
    <row r="17" spans="2:21" ht="13.5" thickBot="1">
      <c r="B17" s="415" t="s">
        <v>283</v>
      </c>
      <c r="C17" s="404">
        <v>0</v>
      </c>
      <c r="D17" s="435">
        <f t="shared" si="0"/>
        <v>0</v>
      </c>
      <c r="E17" s="188">
        <v>11</v>
      </c>
      <c r="F17" s="435">
        <f t="shared" si="1"/>
        <v>0.3235294117647059</v>
      </c>
      <c r="G17" s="188">
        <v>0</v>
      </c>
      <c r="H17" s="435">
        <f>G17/$U17</f>
        <v>0</v>
      </c>
      <c r="I17" s="188">
        <v>2</v>
      </c>
      <c r="J17" s="435">
        <f>I17/$U17</f>
        <v>0.058823529411764705</v>
      </c>
      <c r="K17" s="188">
        <v>0</v>
      </c>
      <c r="L17" s="435">
        <f>K17/$U17</f>
        <v>0</v>
      </c>
      <c r="M17" s="436">
        <v>2</v>
      </c>
      <c r="N17" s="435">
        <f>M17/$U17</f>
        <v>0.058823529411764705</v>
      </c>
      <c r="O17" s="188">
        <v>0</v>
      </c>
      <c r="P17" s="435">
        <f>O17/$U17</f>
        <v>0</v>
      </c>
      <c r="Q17" s="437">
        <v>16</v>
      </c>
      <c r="R17" s="435">
        <f>Q17/$U17</f>
        <v>0.47058823529411764</v>
      </c>
      <c r="S17" s="437">
        <v>3</v>
      </c>
      <c r="T17" s="435">
        <f>S17/$U17</f>
        <v>0.08823529411764706</v>
      </c>
      <c r="U17" s="438">
        <f t="shared" si="9"/>
        <v>34</v>
      </c>
    </row>
    <row r="18" spans="2:21" ht="13.5" thickBot="1">
      <c r="B18" s="186" t="s">
        <v>289</v>
      </c>
      <c r="C18" s="439">
        <f>SUM(C7:C17)</f>
        <v>40</v>
      </c>
      <c r="D18" s="440">
        <f t="shared" si="0"/>
        <v>0.0050754980332445125</v>
      </c>
      <c r="E18" s="189">
        <f>SUM(E7:E17)</f>
        <v>2851</v>
      </c>
      <c r="F18" s="440">
        <f t="shared" si="1"/>
        <v>0.3617561223195026</v>
      </c>
      <c r="G18" s="189">
        <f>SUM(G7:G17)</f>
        <v>165</v>
      </c>
      <c r="H18" s="440">
        <f>G18/$U18</f>
        <v>0.020936429387133613</v>
      </c>
      <c r="I18" s="189">
        <f>SUM(I7:I17)</f>
        <v>31</v>
      </c>
      <c r="J18" s="440">
        <f>I18/$U18</f>
        <v>0.003933510975764497</v>
      </c>
      <c r="K18" s="189">
        <f>SUM(K7:K17)</f>
        <v>871</v>
      </c>
      <c r="L18" s="440">
        <f>K18/$U18</f>
        <v>0.11051896967389925</v>
      </c>
      <c r="M18" s="441">
        <f>SUM(M7:M17)</f>
        <v>175</v>
      </c>
      <c r="N18" s="440">
        <f>M18/$U18</f>
        <v>0.022205303895444742</v>
      </c>
      <c r="O18" s="189">
        <f>SUM(O7:O17)</f>
        <v>111</v>
      </c>
      <c r="P18" s="440">
        <f>O18/$U18</f>
        <v>0.014084507042253521</v>
      </c>
      <c r="Q18" s="442">
        <f>SUM(Q7:Q17)</f>
        <v>2717</v>
      </c>
      <c r="R18" s="440">
        <f>Q18/$U18</f>
        <v>0.34475320390813347</v>
      </c>
      <c r="S18" s="442">
        <f>SUM(S7:S17)</f>
        <v>920</v>
      </c>
      <c r="T18" s="440">
        <f>S18/$U18</f>
        <v>0.11673645476462378</v>
      </c>
      <c r="U18" s="443">
        <f t="shared" si="9"/>
        <v>7881</v>
      </c>
    </row>
    <row r="21" ht="12.75">
      <c r="B21" s="6" t="s">
        <v>5</v>
      </c>
    </row>
    <row r="22" spans="2:18" ht="12.75">
      <c r="B22" s="625" t="s">
        <v>112</v>
      </c>
      <c r="C22" s="625"/>
      <c r="D22" s="625"/>
      <c r="E22" s="625"/>
      <c r="F22" s="625"/>
      <c r="G22" s="625"/>
      <c r="H22" s="625"/>
      <c r="I22" s="625"/>
      <c r="J22" s="29"/>
      <c r="R22" s="433"/>
    </row>
    <row r="23" spans="2:10" ht="12.75">
      <c r="B23" s="625"/>
      <c r="C23" s="625"/>
      <c r="D23" s="625"/>
      <c r="E23" s="625"/>
      <c r="F23" s="625"/>
      <c r="G23" s="625"/>
      <c r="H23" s="625"/>
      <c r="I23" s="625"/>
      <c r="J23" s="29"/>
    </row>
    <row r="24" spans="2:10" ht="12.75">
      <c r="B24" s="625"/>
      <c r="C24" s="625"/>
      <c r="D24" s="625"/>
      <c r="E24" s="625"/>
      <c r="F24" s="625"/>
      <c r="G24" s="625"/>
      <c r="H24" s="625"/>
      <c r="I24" s="625"/>
      <c r="J24" s="29"/>
    </row>
    <row r="25" ht="12.75">
      <c r="Q25" s="433"/>
    </row>
    <row r="26" ht="12.75">
      <c r="B26" t="s">
        <v>284</v>
      </c>
    </row>
    <row r="28" spans="19:20" ht="12.75">
      <c r="S28" s="433"/>
      <c r="T28" s="433"/>
    </row>
    <row r="29" ht="15.75">
      <c r="B29" s="8" t="s">
        <v>1</v>
      </c>
    </row>
  </sheetData>
  <sheetProtection/>
  <mergeCells count="11">
    <mergeCell ref="B22:I24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B2:AA28"/>
  <sheetViews>
    <sheetView zoomScalePageLayoutView="0" workbookViewId="0" topLeftCell="A1">
      <selection activeCell="I7" sqref="I7"/>
    </sheetView>
  </sheetViews>
  <sheetFormatPr defaultColWidth="8.421875" defaultRowHeight="12.75"/>
  <cols>
    <col min="1" max="1" width="8.421875" style="0" customWidth="1"/>
    <col min="2" max="2" width="20.28125" style="0" customWidth="1"/>
  </cols>
  <sheetData>
    <row r="2" spans="2:27" ht="18.75">
      <c r="B2" s="12" t="s">
        <v>290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25" ht="15.75">
      <c r="B4" s="654" t="s">
        <v>27</v>
      </c>
      <c r="C4" s="683" t="s">
        <v>109</v>
      </c>
      <c r="D4" s="684"/>
      <c r="E4" s="683" t="s">
        <v>70</v>
      </c>
      <c r="F4" s="684"/>
      <c r="G4" s="683" t="s">
        <v>36</v>
      </c>
      <c r="H4" s="684"/>
      <c r="I4" s="683" t="s">
        <v>37</v>
      </c>
      <c r="J4" s="684"/>
      <c r="K4" s="683" t="s">
        <v>38</v>
      </c>
      <c r="L4" s="684"/>
      <c r="M4" s="683" t="s">
        <v>39</v>
      </c>
      <c r="N4" s="684"/>
      <c r="O4" s="683" t="s">
        <v>40</v>
      </c>
      <c r="P4" s="684"/>
      <c r="Q4" s="683" t="s">
        <v>41</v>
      </c>
      <c r="R4" s="684"/>
      <c r="S4" s="683" t="s">
        <v>42</v>
      </c>
      <c r="T4" s="684"/>
      <c r="U4" s="683" t="s">
        <v>173</v>
      </c>
      <c r="V4" s="684"/>
      <c r="W4" s="679" t="s">
        <v>291</v>
      </c>
      <c r="X4" s="682"/>
      <c r="Y4" s="685" t="s">
        <v>4</v>
      </c>
    </row>
    <row r="5" spans="2:25" ht="16.5" thickBot="1">
      <c r="B5" s="655"/>
      <c r="C5" s="444" t="s">
        <v>102</v>
      </c>
      <c r="D5" s="444" t="s">
        <v>3</v>
      </c>
      <c r="E5" s="444" t="s">
        <v>102</v>
      </c>
      <c r="F5" s="444" t="s">
        <v>3</v>
      </c>
      <c r="G5" s="444" t="s">
        <v>102</v>
      </c>
      <c r="H5" s="444" t="s">
        <v>3</v>
      </c>
      <c r="I5" s="444" t="s">
        <v>102</v>
      </c>
      <c r="J5" s="444" t="s">
        <v>3</v>
      </c>
      <c r="K5" s="444" t="s">
        <v>102</v>
      </c>
      <c r="L5" s="444" t="s">
        <v>3</v>
      </c>
      <c r="M5" s="444" t="s">
        <v>102</v>
      </c>
      <c r="N5" s="444" t="s">
        <v>3</v>
      </c>
      <c r="O5" s="444" t="s">
        <v>102</v>
      </c>
      <c r="P5" s="444" t="s">
        <v>3</v>
      </c>
      <c r="Q5" s="444" t="s">
        <v>102</v>
      </c>
      <c r="R5" s="444" t="s">
        <v>3</v>
      </c>
      <c r="S5" s="444" t="s">
        <v>102</v>
      </c>
      <c r="T5" s="444" t="s">
        <v>3</v>
      </c>
      <c r="U5" s="444" t="s">
        <v>102</v>
      </c>
      <c r="V5" s="444" t="s">
        <v>3</v>
      </c>
      <c r="W5" s="444" t="s">
        <v>102</v>
      </c>
      <c r="X5" s="444" t="s">
        <v>3</v>
      </c>
      <c r="Y5" s="686"/>
    </row>
    <row r="6" spans="2:25" ht="15">
      <c r="B6" s="413" t="s">
        <v>279</v>
      </c>
      <c r="C6" s="445">
        <v>2090</v>
      </c>
      <c r="D6" s="354">
        <f>C6/$Y6</f>
        <v>0.6341019417475728</v>
      </c>
      <c r="E6" s="388">
        <v>412</v>
      </c>
      <c r="F6" s="354">
        <f>E6/$Y6</f>
        <v>0.125</v>
      </c>
      <c r="G6" s="388">
        <v>202</v>
      </c>
      <c r="H6" s="354">
        <f aca="true" t="shared" si="0" ref="H6:H17">G6/$Y6</f>
        <v>0.06128640776699029</v>
      </c>
      <c r="I6" s="388">
        <v>120</v>
      </c>
      <c r="J6" s="354">
        <f aca="true" t="shared" si="1" ref="J6:J17">I6/$Y6</f>
        <v>0.03640776699029126</v>
      </c>
      <c r="K6" s="388">
        <v>103</v>
      </c>
      <c r="L6" s="354">
        <f aca="true" t="shared" si="2" ref="L6:L17">K6/$Y6</f>
        <v>0.03125</v>
      </c>
      <c r="M6" s="388">
        <v>94</v>
      </c>
      <c r="N6" s="354">
        <f aca="true" t="shared" si="3" ref="N6:N17">M6/$Y6</f>
        <v>0.028519417475728157</v>
      </c>
      <c r="O6" s="388">
        <v>81</v>
      </c>
      <c r="P6" s="354">
        <f aca="true" t="shared" si="4" ref="P6:P17">O6/$Y6</f>
        <v>0.0245752427184466</v>
      </c>
      <c r="Q6" s="388">
        <v>39</v>
      </c>
      <c r="R6" s="354">
        <f aca="true" t="shared" si="5" ref="R6:R17">Q6/$Y6</f>
        <v>0.01183252427184466</v>
      </c>
      <c r="S6" s="388">
        <v>9</v>
      </c>
      <c r="T6" s="354">
        <f aca="true" t="shared" si="6" ref="T6:T17">S6/$Y6</f>
        <v>0.0027305825242718447</v>
      </c>
      <c r="U6" s="388">
        <v>0</v>
      </c>
      <c r="V6" s="354">
        <f aca="true" t="shared" si="7" ref="V6:V17">U6/$Y6</f>
        <v>0</v>
      </c>
      <c r="W6" s="388">
        <v>146</v>
      </c>
      <c r="X6" s="354">
        <f aca="true" t="shared" si="8" ref="X6:X17">W6/$Y6</f>
        <v>0.04429611650485437</v>
      </c>
      <c r="Y6" s="414">
        <f>C6+E6+G6+I6+K6+M6+O6+Q6+S6+U6+W6</f>
        <v>3296</v>
      </c>
    </row>
    <row r="7" spans="2:25" ht="15">
      <c r="B7" s="335" t="s">
        <v>167</v>
      </c>
      <c r="C7" s="445">
        <v>532</v>
      </c>
      <c r="D7" s="354">
        <f>C7/$Y7</f>
        <v>0.22324800671422576</v>
      </c>
      <c r="E7" s="388">
        <v>612</v>
      </c>
      <c r="F7" s="354">
        <f>E7/$Y7</f>
        <v>0.25681913554343266</v>
      </c>
      <c r="G7" s="388">
        <v>342</v>
      </c>
      <c r="H7" s="354">
        <f t="shared" si="0"/>
        <v>0.14351657574485943</v>
      </c>
      <c r="I7" s="388">
        <v>251</v>
      </c>
      <c r="J7" s="354">
        <f t="shared" si="1"/>
        <v>0.10532941670163659</v>
      </c>
      <c r="K7" s="388">
        <v>213</v>
      </c>
      <c r="L7" s="354">
        <f t="shared" si="2"/>
        <v>0.08938313050776332</v>
      </c>
      <c r="M7" s="388">
        <v>163</v>
      </c>
      <c r="N7" s="354">
        <f t="shared" si="3"/>
        <v>0.06840117498950903</v>
      </c>
      <c r="O7" s="388">
        <v>108</v>
      </c>
      <c r="P7" s="354">
        <f t="shared" si="4"/>
        <v>0.04532102391942929</v>
      </c>
      <c r="Q7" s="388">
        <v>29</v>
      </c>
      <c r="R7" s="354">
        <f t="shared" si="5"/>
        <v>0.012169534200587495</v>
      </c>
      <c r="S7" s="388">
        <v>4</v>
      </c>
      <c r="T7" s="354">
        <f t="shared" si="6"/>
        <v>0.001678556441460344</v>
      </c>
      <c r="U7" s="388">
        <v>2</v>
      </c>
      <c r="V7" s="354">
        <f t="shared" si="7"/>
        <v>0.000839278220730172</v>
      </c>
      <c r="W7" s="388">
        <v>127</v>
      </c>
      <c r="X7" s="354">
        <f t="shared" si="8"/>
        <v>0.053294167016365926</v>
      </c>
      <c r="Y7" s="414">
        <f>C7+E7+G7+I7+K7+M7+O7+Q7+S7+U7+W7</f>
        <v>2383</v>
      </c>
    </row>
    <row r="8" spans="2:25" ht="15">
      <c r="B8" s="335" t="s">
        <v>168</v>
      </c>
      <c r="C8" s="445">
        <v>85</v>
      </c>
      <c r="D8" s="354">
        <f aca="true" t="shared" si="9" ref="D8:F16">C8/$Y8</f>
        <v>0.09149623250807319</v>
      </c>
      <c r="E8" s="388">
        <v>164</v>
      </c>
      <c r="F8" s="354">
        <f t="shared" si="9"/>
        <v>0.17653390742734124</v>
      </c>
      <c r="G8" s="388">
        <v>149</v>
      </c>
      <c r="H8" s="354">
        <f t="shared" si="0"/>
        <v>0.1603875134553283</v>
      </c>
      <c r="I8" s="388">
        <v>146</v>
      </c>
      <c r="J8" s="354">
        <f t="shared" si="1"/>
        <v>0.15715823466092574</v>
      </c>
      <c r="K8" s="388">
        <v>120</v>
      </c>
      <c r="L8" s="354">
        <f t="shared" si="2"/>
        <v>0.12917115177610333</v>
      </c>
      <c r="M8" s="388">
        <v>117</v>
      </c>
      <c r="N8" s="354">
        <f t="shared" si="3"/>
        <v>0.12594187298170076</v>
      </c>
      <c r="O8" s="388">
        <v>78</v>
      </c>
      <c r="P8" s="354">
        <f t="shared" si="4"/>
        <v>0.08396124865446716</v>
      </c>
      <c r="Q8" s="388">
        <v>33</v>
      </c>
      <c r="R8" s="354">
        <f t="shared" si="5"/>
        <v>0.03552206673842842</v>
      </c>
      <c r="S8" s="388">
        <v>5</v>
      </c>
      <c r="T8" s="354">
        <f t="shared" si="6"/>
        <v>0.005382131324004306</v>
      </c>
      <c r="U8" s="388">
        <v>0</v>
      </c>
      <c r="V8" s="354">
        <f t="shared" si="7"/>
        <v>0</v>
      </c>
      <c r="W8" s="388">
        <v>32</v>
      </c>
      <c r="X8" s="354">
        <f t="shared" si="8"/>
        <v>0.03444564047362755</v>
      </c>
      <c r="Y8" s="414">
        <f aca="true" t="shared" si="10" ref="Y8:Y16">C8+E8+G8+I8+K8+M8+O8+Q8+S8+U8+W8</f>
        <v>929</v>
      </c>
    </row>
    <row r="9" spans="2:25" ht="15">
      <c r="B9" s="335" t="s">
        <v>174</v>
      </c>
      <c r="C9" s="445">
        <v>10</v>
      </c>
      <c r="D9" s="354">
        <f t="shared" si="9"/>
        <v>0.029585798816568046</v>
      </c>
      <c r="E9" s="388">
        <v>39</v>
      </c>
      <c r="F9" s="354">
        <f t="shared" si="9"/>
        <v>0.11538461538461539</v>
      </c>
      <c r="G9" s="388">
        <v>43</v>
      </c>
      <c r="H9" s="354">
        <f t="shared" si="0"/>
        <v>0.12721893491124261</v>
      </c>
      <c r="I9" s="388">
        <v>41</v>
      </c>
      <c r="J9" s="354">
        <f t="shared" si="1"/>
        <v>0.12130177514792899</v>
      </c>
      <c r="K9" s="388">
        <v>54</v>
      </c>
      <c r="L9" s="354">
        <f t="shared" si="2"/>
        <v>0.15976331360946747</v>
      </c>
      <c r="M9" s="388">
        <v>62</v>
      </c>
      <c r="N9" s="354">
        <f t="shared" si="3"/>
        <v>0.1834319526627219</v>
      </c>
      <c r="O9" s="388">
        <v>38</v>
      </c>
      <c r="P9" s="354">
        <f t="shared" si="4"/>
        <v>0.11242603550295859</v>
      </c>
      <c r="Q9" s="388">
        <v>12</v>
      </c>
      <c r="R9" s="354">
        <f t="shared" si="5"/>
        <v>0.03550295857988166</v>
      </c>
      <c r="S9" s="388">
        <v>1</v>
      </c>
      <c r="T9" s="354">
        <f t="shared" si="6"/>
        <v>0.0029585798816568047</v>
      </c>
      <c r="U9" s="388">
        <v>0</v>
      </c>
      <c r="V9" s="354">
        <f t="shared" si="7"/>
        <v>0</v>
      </c>
      <c r="W9" s="388">
        <v>38</v>
      </c>
      <c r="X9" s="354">
        <f t="shared" si="8"/>
        <v>0.11242603550295859</v>
      </c>
      <c r="Y9" s="414">
        <f t="shared" si="10"/>
        <v>338</v>
      </c>
    </row>
    <row r="10" spans="2:25" ht="15">
      <c r="B10" s="335" t="s">
        <v>113</v>
      </c>
      <c r="C10" s="445">
        <v>2</v>
      </c>
      <c r="D10" s="354">
        <f t="shared" si="9"/>
        <v>0.009345794392523364</v>
      </c>
      <c r="E10" s="388">
        <v>24</v>
      </c>
      <c r="F10" s="354">
        <f t="shared" si="9"/>
        <v>0.11214953271028037</v>
      </c>
      <c r="G10" s="388">
        <v>39</v>
      </c>
      <c r="H10" s="354">
        <f t="shared" si="0"/>
        <v>0.1822429906542056</v>
      </c>
      <c r="I10" s="388">
        <v>48</v>
      </c>
      <c r="J10" s="354">
        <f t="shared" si="1"/>
        <v>0.22429906542056074</v>
      </c>
      <c r="K10" s="388">
        <v>26</v>
      </c>
      <c r="L10" s="354">
        <f t="shared" si="2"/>
        <v>0.12149532710280374</v>
      </c>
      <c r="M10" s="388">
        <v>18</v>
      </c>
      <c r="N10" s="354">
        <f t="shared" si="3"/>
        <v>0.08411214953271028</v>
      </c>
      <c r="O10" s="388">
        <v>17</v>
      </c>
      <c r="P10" s="354">
        <f t="shared" si="4"/>
        <v>0.0794392523364486</v>
      </c>
      <c r="Q10" s="388">
        <v>7</v>
      </c>
      <c r="R10" s="354">
        <f t="shared" si="5"/>
        <v>0.03271028037383177</v>
      </c>
      <c r="S10" s="388">
        <v>2</v>
      </c>
      <c r="T10" s="354">
        <f t="shared" si="6"/>
        <v>0.009345794392523364</v>
      </c>
      <c r="U10" s="388">
        <v>0</v>
      </c>
      <c r="V10" s="354">
        <f t="shared" si="7"/>
        <v>0</v>
      </c>
      <c r="W10" s="388">
        <v>31</v>
      </c>
      <c r="X10" s="354">
        <f t="shared" si="8"/>
        <v>0.14485981308411214</v>
      </c>
      <c r="Y10" s="414">
        <f>C10+E10+G10+I10+K10+M10+O10+Q10+S10+U10+W10</f>
        <v>214</v>
      </c>
    </row>
    <row r="11" spans="2:25" ht="12.75" customHeight="1">
      <c r="B11" s="335" t="s">
        <v>288</v>
      </c>
      <c r="C11" s="445">
        <v>2</v>
      </c>
      <c r="D11" s="366">
        <f t="shared" si="9"/>
        <v>0.01020408163265306</v>
      </c>
      <c r="E11" s="187">
        <v>14</v>
      </c>
      <c r="F11" s="366">
        <f t="shared" si="9"/>
        <v>0.07142857142857142</v>
      </c>
      <c r="G11" s="187">
        <v>29</v>
      </c>
      <c r="H11" s="366">
        <f t="shared" si="0"/>
        <v>0.14795918367346939</v>
      </c>
      <c r="I11" s="187">
        <v>30</v>
      </c>
      <c r="J11" s="366">
        <f t="shared" si="1"/>
        <v>0.15306122448979592</v>
      </c>
      <c r="K11" s="187">
        <v>20</v>
      </c>
      <c r="L11" s="366">
        <f t="shared" si="2"/>
        <v>0.10204081632653061</v>
      </c>
      <c r="M11" s="187">
        <v>30</v>
      </c>
      <c r="N11" s="366">
        <f t="shared" si="3"/>
        <v>0.15306122448979592</v>
      </c>
      <c r="O11" s="187">
        <v>19</v>
      </c>
      <c r="P11" s="366">
        <f t="shared" si="4"/>
        <v>0.09693877551020408</v>
      </c>
      <c r="Q11" s="187">
        <v>4</v>
      </c>
      <c r="R11" s="366">
        <f t="shared" si="5"/>
        <v>0.02040816326530612</v>
      </c>
      <c r="S11" s="187">
        <v>2</v>
      </c>
      <c r="T11" s="366">
        <f t="shared" si="6"/>
        <v>0.01020408163265306</v>
      </c>
      <c r="U11" s="187">
        <v>0</v>
      </c>
      <c r="V11" s="366">
        <f t="shared" si="7"/>
        <v>0</v>
      </c>
      <c r="W11" s="187">
        <v>46</v>
      </c>
      <c r="X11" s="366">
        <f t="shared" si="8"/>
        <v>0.23469387755102042</v>
      </c>
      <c r="Y11" s="356">
        <f>C11+E11+G11+I11+K11+M11+O11+Q11+S11+U11+W11</f>
        <v>196</v>
      </c>
    </row>
    <row r="12" spans="2:25" ht="15">
      <c r="B12" s="335" t="s">
        <v>249</v>
      </c>
      <c r="C12" s="445">
        <v>0</v>
      </c>
      <c r="D12" s="366">
        <f t="shared" si="9"/>
        <v>0</v>
      </c>
      <c r="E12" s="187">
        <v>6</v>
      </c>
      <c r="F12" s="366">
        <f t="shared" si="9"/>
        <v>0.041666666666666664</v>
      </c>
      <c r="G12" s="187">
        <v>17</v>
      </c>
      <c r="H12" s="366">
        <f t="shared" si="0"/>
        <v>0.11805555555555555</v>
      </c>
      <c r="I12" s="187">
        <v>23</v>
      </c>
      <c r="J12" s="366">
        <f t="shared" si="1"/>
        <v>0.1597222222222222</v>
      </c>
      <c r="K12" s="187">
        <v>22</v>
      </c>
      <c r="L12" s="366">
        <f t="shared" si="2"/>
        <v>0.1527777777777778</v>
      </c>
      <c r="M12" s="187">
        <v>20</v>
      </c>
      <c r="N12" s="366">
        <f t="shared" si="3"/>
        <v>0.1388888888888889</v>
      </c>
      <c r="O12" s="187">
        <v>16</v>
      </c>
      <c r="P12" s="366">
        <f t="shared" si="4"/>
        <v>0.1111111111111111</v>
      </c>
      <c r="Q12" s="187">
        <v>7</v>
      </c>
      <c r="R12" s="366">
        <f t="shared" si="5"/>
        <v>0.04861111111111111</v>
      </c>
      <c r="S12" s="187">
        <v>0</v>
      </c>
      <c r="T12" s="366">
        <f t="shared" si="6"/>
        <v>0</v>
      </c>
      <c r="U12" s="187">
        <v>1</v>
      </c>
      <c r="V12" s="366">
        <f t="shared" si="7"/>
        <v>0.006944444444444444</v>
      </c>
      <c r="W12" s="187">
        <v>32</v>
      </c>
      <c r="X12" s="366">
        <f t="shared" si="8"/>
        <v>0.2222222222222222</v>
      </c>
      <c r="Y12" s="356">
        <f t="shared" si="10"/>
        <v>144</v>
      </c>
    </row>
    <row r="13" spans="2:25" ht="15">
      <c r="B13" s="335" t="s">
        <v>282</v>
      </c>
      <c r="C13" s="445">
        <v>0</v>
      </c>
      <c r="D13" s="366">
        <f t="shared" si="9"/>
        <v>0</v>
      </c>
      <c r="E13" s="187">
        <v>3</v>
      </c>
      <c r="F13" s="366">
        <f t="shared" si="9"/>
        <v>0.03260869565217391</v>
      </c>
      <c r="G13" s="187">
        <v>10</v>
      </c>
      <c r="H13" s="366">
        <f t="shared" si="0"/>
        <v>0.10869565217391304</v>
      </c>
      <c r="I13" s="187">
        <v>15</v>
      </c>
      <c r="J13" s="366">
        <f t="shared" si="1"/>
        <v>0.16304347826086957</v>
      </c>
      <c r="K13" s="187">
        <v>21</v>
      </c>
      <c r="L13" s="366">
        <f t="shared" si="2"/>
        <v>0.22826086956521738</v>
      </c>
      <c r="M13" s="187">
        <v>14</v>
      </c>
      <c r="N13" s="366">
        <f t="shared" si="3"/>
        <v>0.15217391304347827</v>
      </c>
      <c r="O13" s="187">
        <v>16</v>
      </c>
      <c r="P13" s="366">
        <f t="shared" si="4"/>
        <v>0.17391304347826086</v>
      </c>
      <c r="Q13" s="187">
        <v>3</v>
      </c>
      <c r="R13" s="366">
        <f t="shared" si="5"/>
        <v>0.03260869565217391</v>
      </c>
      <c r="S13" s="187">
        <v>0</v>
      </c>
      <c r="T13" s="366">
        <f t="shared" si="6"/>
        <v>0</v>
      </c>
      <c r="U13" s="187">
        <v>0</v>
      </c>
      <c r="V13" s="366">
        <f t="shared" si="7"/>
        <v>0</v>
      </c>
      <c r="W13" s="187">
        <v>10</v>
      </c>
      <c r="X13" s="366">
        <f t="shared" si="8"/>
        <v>0.10869565217391304</v>
      </c>
      <c r="Y13" s="356">
        <f t="shared" si="10"/>
        <v>92</v>
      </c>
    </row>
    <row r="14" spans="2:25" ht="15">
      <c r="B14" s="335" t="s">
        <v>169</v>
      </c>
      <c r="C14" s="445">
        <v>1</v>
      </c>
      <c r="D14" s="366">
        <f t="shared" si="9"/>
        <v>0.008130081300813009</v>
      </c>
      <c r="E14" s="187">
        <v>8</v>
      </c>
      <c r="F14" s="366">
        <f t="shared" si="9"/>
        <v>0.06504065040650407</v>
      </c>
      <c r="G14" s="187">
        <v>19</v>
      </c>
      <c r="H14" s="366">
        <f t="shared" si="0"/>
        <v>0.15447154471544716</v>
      </c>
      <c r="I14" s="187">
        <v>24</v>
      </c>
      <c r="J14" s="366">
        <f t="shared" si="1"/>
        <v>0.1951219512195122</v>
      </c>
      <c r="K14" s="187">
        <v>19</v>
      </c>
      <c r="L14" s="366">
        <f t="shared" si="2"/>
        <v>0.15447154471544716</v>
      </c>
      <c r="M14" s="187">
        <v>20</v>
      </c>
      <c r="N14" s="366">
        <f t="shared" si="3"/>
        <v>0.16260162601626016</v>
      </c>
      <c r="O14" s="187">
        <v>12</v>
      </c>
      <c r="P14" s="366">
        <f t="shared" si="4"/>
        <v>0.0975609756097561</v>
      </c>
      <c r="Q14" s="187">
        <v>3</v>
      </c>
      <c r="R14" s="366">
        <f t="shared" si="5"/>
        <v>0.024390243902439025</v>
      </c>
      <c r="S14" s="187">
        <v>0</v>
      </c>
      <c r="T14" s="366">
        <f t="shared" si="6"/>
        <v>0</v>
      </c>
      <c r="U14" s="187">
        <v>1</v>
      </c>
      <c r="V14" s="366">
        <f t="shared" si="7"/>
        <v>0.008130081300813009</v>
      </c>
      <c r="W14" s="187">
        <v>16</v>
      </c>
      <c r="X14" s="366">
        <f t="shared" si="8"/>
        <v>0.13008130081300814</v>
      </c>
      <c r="Y14" s="356">
        <f t="shared" si="10"/>
        <v>123</v>
      </c>
    </row>
    <row r="15" spans="2:25" ht="15">
      <c r="B15" s="335" t="s">
        <v>250</v>
      </c>
      <c r="C15" s="445">
        <v>0</v>
      </c>
      <c r="D15" s="366">
        <f t="shared" si="9"/>
        <v>0</v>
      </c>
      <c r="E15" s="187">
        <v>2</v>
      </c>
      <c r="F15" s="366">
        <f t="shared" si="9"/>
        <v>0.015151515151515152</v>
      </c>
      <c r="G15" s="187">
        <v>12</v>
      </c>
      <c r="H15" s="366">
        <f t="shared" si="0"/>
        <v>0.09090909090909091</v>
      </c>
      <c r="I15" s="187">
        <v>31</v>
      </c>
      <c r="J15" s="366">
        <f t="shared" si="1"/>
        <v>0.23484848484848486</v>
      </c>
      <c r="K15" s="187">
        <v>22</v>
      </c>
      <c r="L15" s="366">
        <f t="shared" si="2"/>
        <v>0.16666666666666666</v>
      </c>
      <c r="M15" s="187">
        <v>27</v>
      </c>
      <c r="N15" s="366">
        <f t="shared" si="3"/>
        <v>0.20454545454545456</v>
      </c>
      <c r="O15" s="187">
        <v>23</v>
      </c>
      <c r="P15" s="366">
        <f t="shared" si="4"/>
        <v>0.17424242424242425</v>
      </c>
      <c r="Q15" s="187">
        <v>7</v>
      </c>
      <c r="R15" s="366">
        <f t="shared" si="5"/>
        <v>0.05303030303030303</v>
      </c>
      <c r="S15" s="187">
        <v>0</v>
      </c>
      <c r="T15" s="366">
        <f t="shared" si="6"/>
        <v>0</v>
      </c>
      <c r="U15" s="187">
        <v>0</v>
      </c>
      <c r="V15" s="366">
        <f t="shared" si="7"/>
        <v>0</v>
      </c>
      <c r="W15" s="187">
        <v>8</v>
      </c>
      <c r="X15" s="366">
        <f t="shared" si="8"/>
        <v>0.06060606060606061</v>
      </c>
      <c r="Y15" s="356">
        <f>C15+E15+G15+I15+K15+M15+O15+Q15+S15+U15+W15</f>
        <v>132</v>
      </c>
    </row>
    <row r="16" spans="2:25" ht="13.5" thickBot="1">
      <c r="B16" s="415" t="s">
        <v>283</v>
      </c>
      <c r="C16" s="380">
        <v>0</v>
      </c>
      <c r="D16" s="369">
        <f t="shared" si="9"/>
        <v>0</v>
      </c>
      <c r="E16" s="346">
        <v>1</v>
      </c>
      <c r="F16" s="369">
        <f t="shared" si="9"/>
        <v>0.029411764705882353</v>
      </c>
      <c r="G16" s="346">
        <v>3</v>
      </c>
      <c r="H16" s="369">
        <f t="shared" si="0"/>
        <v>0.08823529411764706</v>
      </c>
      <c r="I16" s="346">
        <v>8</v>
      </c>
      <c r="J16" s="369">
        <f t="shared" si="1"/>
        <v>0.23529411764705882</v>
      </c>
      <c r="K16" s="346">
        <v>6</v>
      </c>
      <c r="L16" s="369">
        <f t="shared" si="2"/>
        <v>0.17647058823529413</v>
      </c>
      <c r="M16" s="346">
        <v>6</v>
      </c>
      <c r="N16" s="369">
        <f t="shared" si="3"/>
        <v>0.17647058823529413</v>
      </c>
      <c r="O16" s="346">
        <v>2</v>
      </c>
      <c r="P16" s="369">
        <f t="shared" si="4"/>
        <v>0.058823529411764705</v>
      </c>
      <c r="Q16" s="346">
        <v>2</v>
      </c>
      <c r="R16" s="369">
        <f t="shared" si="5"/>
        <v>0.058823529411764705</v>
      </c>
      <c r="S16" s="346">
        <v>0</v>
      </c>
      <c r="T16" s="369">
        <f t="shared" si="6"/>
        <v>0</v>
      </c>
      <c r="U16" s="346">
        <v>0</v>
      </c>
      <c r="V16" s="369">
        <f t="shared" si="7"/>
        <v>0</v>
      </c>
      <c r="W16" s="346">
        <v>6</v>
      </c>
      <c r="X16" s="369">
        <f t="shared" si="8"/>
        <v>0.17647058823529413</v>
      </c>
      <c r="Y16" s="383">
        <f t="shared" si="10"/>
        <v>34</v>
      </c>
    </row>
    <row r="17" spans="2:25" ht="13.5" thickBot="1">
      <c r="B17" s="186" t="s">
        <v>289</v>
      </c>
      <c r="C17" s="349">
        <f>SUM(C6:C16)</f>
        <v>2722</v>
      </c>
      <c r="D17" s="373">
        <f>C17/$Y17</f>
        <v>0.34538764116228904</v>
      </c>
      <c r="E17" s="349">
        <f>SUM(E6:E16)</f>
        <v>1285</v>
      </c>
      <c r="F17" s="373">
        <f>E17/$Y17</f>
        <v>0.16305037431797995</v>
      </c>
      <c r="G17" s="349">
        <f>SUM(G6:G16)</f>
        <v>865</v>
      </c>
      <c r="H17" s="373">
        <f t="shared" si="0"/>
        <v>0.10975764496891258</v>
      </c>
      <c r="I17" s="349">
        <f>SUM(I6:I16)</f>
        <v>737</v>
      </c>
      <c r="J17" s="373">
        <f t="shared" si="1"/>
        <v>0.09351605126253014</v>
      </c>
      <c r="K17" s="349">
        <f>SUM(K6:K16)</f>
        <v>626</v>
      </c>
      <c r="L17" s="373">
        <f t="shared" si="2"/>
        <v>0.07943154422027661</v>
      </c>
      <c r="M17" s="349">
        <f>SUM(M6:M16)</f>
        <v>571</v>
      </c>
      <c r="N17" s="373">
        <f t="shared" si="3"/>
        <v>0.07245273442456542</v>
      </c>
      <c r="O17" s="349">
        <f>SUM(O6:O16)</f>
        <v>410</v>
      </c>
      <c r="P17" s="373">
        <f t="shared" si="4"/>
        <v>0.05202385484075625</v>
      </c>
      <c r="Q17" s="349">
        <f>SUM(Q6:Q16)</f>
        <v>146</v>
      </c>
      <c r="R17" s="373">
        <f t="shared" si="5"/>
        <v>0.01852556782134247</v>
      </c>
      <c r="S17" s="349">
        <f>SUM(S6:S16)</f>
        <v>23</v>
      </c>
      <c r="T17" s="373">
        <f t="shared" si="6"/>
        <v>0.0029184113691155945</v>
      </c>
      <c r="U17" s="349">
        <f>SUM(U6:U16)</f>
        <v>4</v>
      </c>
      <c r="V17" s="373">
        <f t="shared" si="7"/>
        <v>0.0005075498033244512</v>
      </c>
      <c r="W17" s="349">
        <f>SUM(W6:W16)</f>
        <v>492</v>
      </c>
      <c r="X17" s="373">
        <f t="shared" si="8"/>
        <v>0.0624286258089075</v>
      </c>
      <c r="Y17" s="385">
        <f>SUM(Y6:Y16)</f>
        <v>7881</v>
      </c>
    </row>
    <row r="20" spans="2:8" ht="12.75">
      <c r="B20" s="6" t="s">
        <v>5</v>
      </c>
      <c r="H20" s="18"/>
    </row>
    <row r="21" spans="2:11" ht="12.75">
      <c r="B21" s="625" t="s">
        <v>112</v>
      </c>
      <c r="C21" s="625"/>
      <c r="D21" s="625"/>
      <c r="E21" s="625"/>
      <c r="F21" s="625"/>
      <c r="G21" s="625"/>
      <c r="H21" s="625"/>
      <c r="I21" s="625"/>
      <c r="J21" s="29"/>
      <c r="K21" s="29"/>
    </row>
    <row r="22" spans="2:11" ht="12.75">
      <c r="B22" s="625"/>
      <c r="C22" s="625"/>
      <c r="D22" s="625"/>
      <c r="E22" s="625"/>
      <c r="F22" s="625"/>
      <c r="G22" s="625"/>
      <c r="H22" s="625"/>
      <c r="I22" s="625"/>
      <c r="J22" s="29"/>
      <c r="K22" s="29"/>
    </row>
    <row r="23" spans="2:11" ht="12.75">
      <c r="B23" s="625"/>
      <c r="C23" s="625"/>
      <c r="D23" s="625"/>
      <c r="E23" s="625"/>
      <c r="F23" s="625"/>
      <c r="G23" s="625"/>
      <c r="H23" s="625"/>
      <c r="I23" s="625"/>
      <c r="J23" s="29"/>
      <c r="K23" s="29"/>
    </row>
    <row r="24" ht="12.75">
      <c r="M24" s="446"/>
    </row>
    <row r="25" ht="12.75">
      <c r="B25" t="s">
        <v>284</v>
      </c>
    </row>
    <row r="28" ht="15.75">
      <c r="B28" s="8" t="s">
        <v>1</v>
      </c>
    </row>
  </sheetData>
  <sheetProtection/>
  <mergeCells count="14">
    <mergeCell ref="Y4:Y5"/>
    <mergeCell ref="B21:I23"/>
    <mergeCell ref="M4:N4"/>
    <mergeCell ref="O4:P4"/>
    <mergeCell ref="Q4:R4"/>
    <mergeCell ref="S4:T4"/>
    <mergeCell ref="U4:V4"/>
    <mergeCell ref="W4:X4"/>
    <mergeCell ref="B4:B5"/>
    <mergeCell ref="C4:D4"/>
    <mergeCell ref="E4:F4"/>
    <mergeCell ref="G4:H4"/>
    <mergeCell ref="I4:J4"/>
    <mergeCell ref="K4:L4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B2:I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20.140625" style="0" customWidth="1"/>
  </cols>
  <sheetData>
    <row r="2" spans="2:9" ht="18.75">
      <c r="B2" s="12" t="s">
        <v>204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42" customHeight="1">
      <c r="B4" s="687" t="s">
        <v>27</v>
      </c>
      <c r="C4" s="689" t="s">
        <v>30</v>
      </c>
      <c r="D4" s="690"/>
      <c r="E4" s="690" t="s">
        <v>31</v>
      </c>
      <c r="F4" s="690"/>
      <c r="G4" s="691" t="s">
        <v>166</v>
      </c>
      <c r="H4" s="692"/>
      <c r="I4" s="693" t="s">
        <v>4</v>
      </c>
    </row>
    <row r="5" spans="2:9" ht="15.75" thickBot="1">
      <c r="B5" s="688"/>
      <c r="C5" s="447" t="s">
        <v>102</v>
      </c>
      <c r="D5" s="448" t="s">
        <v>3</v>
      </c>
      <c r="E5" s="448" t="s">
        <v>102</v>
      </c>
      <c r="F5" s="448" t="s">
        <v>3</v>
      </c>
      <c r="G5" s="448" t="s">
        <v>102</v>
      </c>
      <c r="H5" s="449" t="s">
        <v>3</v>
      </c>
      <c r="I5" s="694"/>
    </row>
    <row r="6" spans="2:9" ht="12.75">
      <c r="B6" s="413" t="s">
        <v>279</v>
      </c>
      <c r="C6" s="336">
        <v>21</v>
      </c>
      <c r="D6" s="337">
        <f>C6/I6</f>
        <v>0.25925925925925924</v>
      </c>
      <c r="E6" s="338">
        <v>40</v>
      </c>
      <c r="F6" s="337">
        <f>E6/I6</f>
        <v>0.49382716049382713</v>
      </c>
      <c r="G6" s="338">
        <v>20</v>
      </c>
      <c r="H6" s="339">
        <f>G6/I6</f>
        <v>0.24691358024691357</v>
      </c>
      <c r="I6" s="340">
        <f>C6+E6+G6</f>
        <v>81</v>
      </c>
    </row>
    <row r="7" spans="2:9" ht="12.75">
      <c r="B7" s="413" t="s">
        <v>167</v>
      </c>
      <c r="C7" s="341">
        <v>9</v>
      </c>
      <c r="D7" s="237">
        <f aca="true" t="shared" si="0" ref="D7:D13">C7/I7</f>
        <v>0.2647058823529412</v>
      </c>
      <c r="E7" s="187">
        <v>22</v>
      </c>
      <c r="F7" s="237">
        <f aca="true" t="shared" si="1" ref="F7:F13">E7/I7</f>
        <v>0.6470588235294118</v>
      </c>
      <c r="G7" s="187">
        <v>3</v>
      </c>
      <c r="H7" s="342">
        <f aca="true" t="shared" si="2" ref="H7:H13">G7/I7</f>
        <v>0.08823529411764706</v>
      </c>
      <c r="I7" s="340">
        <f aca="true" t="shared" si="3" ref="I7:I13">C7+E7+G7</f>
        <v>34</v>
      </c>
    </row>
    <row r="8" spans="2:9" ht="12.75">
      <c r="B8" s="413" t="s">
        <v>280</v>
      </c>
      <c r="C8" s="341">
        <v>19</v>
      </c>
      <c r="D8" s="237">
        <f t="shared" si="0"/>
        <v>0.5</v>
      </c>
      <c r="E8" s="187">
        <v>18</v>
      </c>
      <c r="F8" s="237">
        <f t="shared" si="1"/>
        <v>0.47368421052631576</v>
      </c>
      <c r="G8" s="187">
        <v>1</v>
      </c>
      <c r="H8" s="342">
        <f t="shared" si="2"/>
        <v>0.02631578947368421</v>
      </c>
      <c r="I8" s="340">
        <f t="shared" si="3"/>
        <v>38</v>
      </c>
    </row>
    <row r="9" spans="2:9" ht="12.75">
      <c r="B9" s="413" t="s">
        <v>281</v>
      </c>
      <c r="C9" s="341">
        <v>10</v>
      </c>
      <c r="D9" s="237">
        <f t="shared" si="0"/>
        <v>0.29411764705882354</v>
      </c>
      <c r="E9" s="187">
        <v>19</v>
      </c>
      <c r="F9" s="237">
        <f t="shared" si="1"/>
        <v>0.5588235294117647</v>
      </c>
      <c r="G9" s="187">
        <v>5</v>
      </c>
      <c r="H9" s="342">
        <f t="shared" si="2"/>
        <v>0.14705882352941177</v>
      </c>
      <c r="I9" s="340">
        <f t="shared" si="3"/>
        <v>34</v>
      </c>
    </row>
    <row r="10" spans="2:9" ht="12.75">
      <c r="B10" s="413" t="s">
        <v>249</v>
      </c>
      <c r="C10" s="341">
        <v>8</v>
      </c>
      <c r="D10" s="237">
        <f t="shared" si="0"/>
        <v>0.23529411764705882</v>
      </c>
      <c r="E10" s="187">
        <v>8</v>
      </c>
      <c r="F10" s="237">
        <f t="shared" si="1"/>
        <v>0.23529411764705882</v>
      </c>
      <c r="G10" s="187">
        <v>18</v>
      </c>
      <c r="H10" s="342">
        <f t="shared" si="2"/>
        <v>0.5294117647058824</v>
      </c>
      <c r="I10" s="340">
        <f t="shared" si="3"/>
        <v>34</v>
      </c>
    </row>
    <row r="11" spans="2:9" ht="12.75">
      <c r="B11" s="413" t="s">
        <v>282</v>
      </c>
      <c r="C11" s="341">
        <v>15</v>
      </c>
      <c r="D11" s="237">
        <f t="shared" si="0"/>
        <v>0.24193548387096775</v>
      </c>
      <c r="E11" s="187">
        <v>34</v>
      </c>
      <c r="F11" s="237">
        <f t="shared" si="1"/>
        <v>0.5483870967741935</v>
      </c>
      <c r="G11" s="187">
        <v>13</v>
      </c>
      <c r="H11" s="342">
        <f t="shared" si="2"/>
        <v>0.20967741935483872</v>
      </c>
      <c r="I11" s="340">
        <f t="shared" si="3"/>
        <v>62</v>
      </c>
    </row>
    <row r="12" spans="2:9" ht="12.75">
      <c r="B12" s="335" t="s">
        <v>169</v>
      </c>
      <c r="C12" s="341">
        <v>35</v>
      </c>
      <c r="D12" s="237">
        <f t="shared" si="0"/>
        <v>0.4794520547945205</v>
      </c>
      <c r="E12" s="187">
        <v>33</v>
      </c>
      <c r="F12" s="237">
        <f t="shared" si="1"/>
        <v>0.4520547945205479</v>
      </c>
      <c r="G12" s="187">
        <v>5</v>
      </c>
      <c r="H12" s="342">
        <f t="shared" si="2"/>
        <v>0.0684931506849315</v>
      </c>
      <c r="I12" s="340">
        <f t="shared" si="3"/>
        <v>73</v>
      </c>
    </row>
    <row r="13" spans="2:9" ht="13.5" thickBot="1">
      <c r="B13" s="450" t="s">
        <v>292</v>
      </c>
      <c r="C13" s="451">
        <v>9</v>
      </c>
      <c r="D13" s="238">
        <f t="shared" si="0"/>
        <v>0.42857142857142855</v>
      </c>
      <c r="E13" s="188">
        <v>8</v>
      </c>
      <c r="F13" s="238">
        <f t="shared" si="1"/>
        <v>0.38095238095238093</v>
      </c>
      <c r="G13" s="188">
        <v>4</v>
      </c>
      <c r="H13" s="407">
        <f t="shared" si="2"/>
        <v>0.19047619047619047</v>
      </c>
      <c r="I13" s="340">
        <f t="shared" si="3"/>
        <v>21</v>
      </c>
    </row>
    <row r="14" spans="2:9" ht="13.5" thickBot="1">
      <c r="B14" s="192" t="s">
        <v>165</v>
      </c>
      <c r="C14" s="85">
        <f>SUM(C6:C13)</f>
        <v>126</v>
      </c>
      <c r="D14" s="239">
        <f>C14/I14</f>
        <v>0.33421750663129973</v>
      </c>
      <c r="E14" s="189">
        <f>SUM(E6:E13)</f>
        <v>182</v>
      </c>
      <c r="F14" s="240">
        <f>E14/I14</f>
        <v>0.4827586206896552</v>
      </c>
      <c r="G14" s="189">
        <f>SUM(G6:G13)</f>
        <v>69</v>
      </c>
      <c r="H14" s="243">
        <f>G14/I14</f>
        <v>0.1830238726790451</v>
      </c>
      <c r="I14" s="96">
        <f>C14+E14+G14</f>
        <v>377</v>
      </c>
    </row>
    <row r="16" ht="12.75">
      <c r="B16" t="s">
        <v>293</v>
      </c>
    </row>
    <row r="19" ht="15.75">
      <c r="B19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19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B2:J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22.421875" style="0" customWidth="1"/>
    <col min="10" max="10" width="15.00390625" style="0" customWidth="1"/>
    <col min="11" max="11" width="14.421875" style="0" customWidth="1"/>
  </cols>
  <sheetData>
    <row r="2" spans="2:10" ht="18.75">
      <c r="B2" s="12" t="s">
        <v>203</v>
      </c>
      <c r="C2" s="12"/>
      <c r="D2" s="12"/>
      <c r="E2" s="12"/>
      <c r="F2" s="12"/>
      <c r="G2" s="12"/>
      <c r="H2" s="12"/>
      <c r="I2" s="12"/>
      <c r="J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10" ht="45" customHeight="1">
      <c r="B4" s="687" t="s">
        <v>27</v>
      </c>
      <c r="C4" s="695" t="s">
        <v>6</v>
      </c>
      <c r="D4" s="696"/>
      <c r="E4" s="696" t="s">
        <v>7</v>
      </c>
      <c r="F4" s="696"/>
      <c r="G4" s="697" t="s">
        <v>175</v>
      </c>
      <c r="H4" s="699" t="s">
        <v>166</v>
      </c>
      <c r="I4" s="699"/>
      <c r="J4" s="693" t="s">
        <v>4</v>
      </c>
    </row>
    <row r="5" spans="2:10" ht="15.75" thickBot="1">
      <c r="B5" s="688"/>
      <c r="C5" s="447" t="s">
        <v>102</v>
      </c>
      <c r="D5" s="448" t="s">
        <v>3</v>
      </c>
      <c r="E5" s="448" t="s">
        <v>102</v>
      </c>
      <c r="F5" s="448" t="s">
        <v>3</v>
      </c>
      <c r="G5" s="698"/>
      <c r="H5" s="448" t="s">
        <v>102</v>
      </c>
      <c r="I5" s="449" t="s">
        <v>3</v>
      </c>
      <c r="J5" s="694"/>
    </row>
    <row r="6" spans="2:10" ht="12.75">
      <c r="B6" s="393" t="s">
        <v>279</v>
      </c>
      <c r="C6" s="452">
        <v>12</v>
      </c>
      <c r="D6" s="429">
        <f>C6/G6</f>
        <v>0.15789473684210525</v>
      </c>
      <c r="E6" s="453">
        <v>64</v>
      </c>
      <c r="F6" s="429">
        <f aca="true" t="shared" si="0" ref="F6:F13">E6/G6</f>
        <v>0.8421052631578947</v>
      </c>
      <c r="G6" s="454">
        <f>C6+E6</f>
        <v>76</v>
      </c>
      <c r="H6" s="453">
        <v>5</v>
      </c>
      <c r="I6" s="455">
        <f aca="true" t="shared" si="1" ref="I6:I12">H6/J6</f>
        <v>0.06172839506172839</v>
      </c>
      <c r="J6" s="456">
        <f>C6+E6+H6</f>
        <v>81</v>
      </c>
    </row>
    <row r="7" spans="2:10" ht="12.75">
      <c r="B7" s="393" t="s">
        <v>167</v>
      </c>
      <c r="C7" s="452">
        <v>6</v>
      </c>
      <c r="D7" s="429">
        <f aca="true" t="shared" si="2" ref="D7:D13">C7/G7</f>
        <v>0.17647058823529413</v>
      </c>
      <c r="E7" s="453">
        <v>28</v>
      </c>
      <c r="F7" s="429">
        <f t="shared" si="0"/>
        <v>0.8235294117647058</v>
      </c>
      <c r="G7" s="454">
        <f aca="true" t="shared" si="3" ref="G7:G13">C7+E7</f>
        <v>34</v>
      </c>
      <c r="H7" s="453">
        <v>0</v>
      </c>
      <c r="I7" s="455">
        <f t="shared" si="1"/>
        <v>0</v>
      </c>
      <c r="J7" s="456">
        <f aca="true" t="shared" si="4" ref="J7:J12">C7+E7+H7</f>
        <v>34</v>
      </c>
    </row>
    <row r="8" spans="2:10" ht="12.75">
      <c r="B8" s="393" t="s">
        <v>280</v>
      </c>
      <c r="C8" s="452">
        <v>5</v>
      </c>
      <c r="D8" s="429">
        <f t="shared" si="2"/>
        <v>0.16666666666666666</v>
      </c>
      <c r="E8" s="453">
        <v>25</v>
      </c>
      <c r="F8" s="429">
        <f t="shared" si="0"/>
        <v>0.8333333333333334</v>
      </c>
      <c r="G8" s="454">
        <f t="shared" si="3"/>
        <v>30</v>
      </c>
      <c r="H8" s="453">
        <v>8</v>
      </c>
      <c r="I8" s="455">
        <f>H8/J8</f>
        <v>0.21052631578947367</v>
      </c>
      <c r="J8" s="456">
        <f>C8+E8+H8</f>
        <v>38</v>
      </c>
    </row>
    <row r="9" spans="2:10" ht="12.75">
      <c r="B9" s="393" t="s">
        <v>281</v>
      </c>
      <c r="C9" s="452">
        <v>5</v>
      </c>
      <c r="D9" s="429">
        <f t="shared" si="2"/>
        <v>0.2631578947368421</v>
      </c>
      <c r="E9" s="453">
        <v>14</v>
      </c>
      <c r="F9" s="429">
        <f t="shared" si="0"/>
        <v>0.7368421052631579</v>
      </c>
      <c r="G9" s="454">
        <f t="shared" si="3"/>
        <v>19</v>
      </c>
      <c r="H9" s="453">
        <v>15</v>
      </c>
      <c r="I9" s="455">
        <f t="shared" si="1"/>
        <v>0.4411764705882353</v>
      </c>
      <c r="J9" s="456">
        <f t="shared" si="4"/>
        <v>34</v>
      </c>
    </row>
    <row r="10" spans="2:10" ht="12.75">
      <c r="B10" s="393" t="s">
        <v>249</v>
      </c>
      <c r="C10" s="452">
        <v>1</v>
      </c>
      <c r="D10" s="429">
        <f t="shared" si="2"/>
        <v>0.125</v>
      </c>
      <c r="E10" s="453">
        <v>7</v>
      </c>
      <c r="F10" s="429">
        <f t="shared" si="0"/>
        <v>0.875</v>
      </c>
      <c r="G10" s="454">
        <f>C10+E10</f>
        <v>8</v>
      </c>
      <c r="H10" s="453">
        <v>26</v>
      </c>
      <c r="I10" s="455">
        <f t="shared" si="1"/>
        <v>0.7647058823529411</v>
      </c>
      <c r="J10" s="456">
        <f t="shared" si="4"/>
        <v>34</v>
      </c>
    </row>
    <row r="11" spans="2:10" ht="12.75">
      <c r="B11" s="393" t="s">
        <v>282</v>
      </c>
      <c r="C11" s="452">
        <v>7</v>
      </c>
      <c r="D11" s="429">
        <f t="shared" si="2"/>
        <v>0.22580645161290322</v>
      </c>
      <c r="E11" s="453">
        <v>24</v>
      </c>
      <c r="F11" s="429">
        <f t="shared" si="0"/>
        <v>0.7741935483870968</v>
      </c>
      <c r="G11" s="454">
        <f t="shared" si="3"/>
        <v>31</v>
      </c>
      <c r="H11" s="453">
        <v>31</v>
      </c>
      <c r="I11" s="455">
        <f>H11/J11</f>
        <v>0.5</v>
      </c>
      <c r="J11" s="456">
        <f>C11+E11+H11</f>
        <v>62</v>
      </c>
    </row>
    <row r="12" spans="2:10" ht="12.75">
      <c r="B12" s="335" t="s">
        <v>169</v>
      </c>
      <c r="C12" s="457">
        <v>7</v>
      </c>
      <c r="D12" s="429">
        <f t="shared" si="2"/>
        <v>0.23333333333333334</v>
      </c>
      <c r="E12" s="302">
        <v>23</v>
      </c>
      <c r="F12" s="429">
        <f t="shared" si="0"/>
        <v>0.7666666666666667</v>
      </c>
      <c r="G12" s="318">
        <f t="shared" si="3"/>
        <v>30</v>
      </c>
      <c r="H12" s="302">
        <v>43</v>
      </c>
      <c r="I12" s="455">
        <f t="shared" si="1"/>
        <v>0.589041095890411</v>
      </c>
      <c r="J12" s="458">
        <f t="shared" si="4"/>
        <v>73</v>
      </c>
    </row>
    <row r="13" spans="2:10" ht="13.5" thickBot="1">
      <c r="B13" s="459" t="s">
        <v>292</v>
      </c>
      <c r="C13" s="460">
        <v>1</v>
      </c>
      <c r="D13" s="461">
        <f t="shared" si="2"/>
        <v>0.07142857142857142</v>
      </c>
      <c r="E13" s="462">
        <v>13</v>
      </c>
      <c r="F13" s="461">
        <f t="shared" si="0"/>
        <v>0.9285714285714286</v>
      </c>
      <c r="G13" s="322">
        <f t="shared" si="3"/>
        <v>14</v>
      </c>
      <c r="H13" s="462">
        <v>7</v>
      </c>
      <c r="I13" s="463">
        <f>H13/J13</f>
        <v>0.3333333333333333</v>
      </c>
      <c r="J13" s="464">
        <f>C13+E13+H13</f>
        <v>21</v>
      </c>
    </row>
    <row r="14" spans="2:10" ht="13.5" thickBot="1">
      <c r="B14" s="192" t="s">
        <v>165</v>
      </c>
      <c r="C14" s="465">
        <f>SUM(C6:C13)</f>
        <v>44</v>
      </c>
      <c r="D14" s="440">
        <f>C14/J14</f>
        <v>0.11671087533156499</v>
      </c>
      <c r="E14" s="466">
        <f>SUM(E6:E13)</f>
        <v>198</v>
      </c>
      <c r="F14" s="440">
        <f>E14/J14</f>
        <v>0.5251989389920424</v>
      </c>
      <c r="G14" s="466">
        <f>C14+E14</f>
        <v>242</v>
      </c>
      <c r="H14" s="466">
        <f>SUM(H6:H13)</f>
        <v>135</v>
      </c>
      <c r="I14" s="467">
        <f>H14/J14</f>
        <v>0.35809018567639256</v>
      </c>
      <c r="J14" s="468">
        <f>C14+E14+H14</f>
        <v>377</v>
      </c>
    </row>
    <row r="16" ht="12.75">
      <c r="B16" t="s">
        <v>293</v>
      </c>
    </row>
    <row r="19" ht="15.75">
      <c r="B19" s="8" t="s">
        <v>1</v>
      </c>
    </row>
  </sheetData>
  <sheetProtection/>
  <mergeCells count="6">
    <mergeCell ref="B4:B5"/>
    <mergeCell ref="C4:D4"/>
    <mergeCell ref="E4:F4"/>
    <mergeCell ref="G4:G5"/>
    <mergeCell ref="H4:I4"/>
    <mergeCell ref="J4:J5"/>
  </mergeCells>
  <hyperlinks>
    <hyperlink ref="B19" location="Contents!A1" display="Contents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B2:I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14.421875" style="0" customWidth="1"/>
    <col min="4" max="4" width="17.421875" style="0" customWidth="1"/>
    <col min="5" max="5" width="11.57421875" style="0" customWidth="1"/>
    <col min="6" max="6" width="12.421875" style="0" customWidth="1"/>
    <col min="7" max="7" width="14.57421875" style="0" customWidth="1"/>
    <col min="9" max="9" width="13.140625" style="0" bestFit="1" customWidth="1"/>
  </cols>
  <sheetData>
    <row r="2" spans="2:9" ht="18.75">
      <c r="B2" s="12" t="s">
        <v>202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43.5" customHeight="1">
      <c r="B4" s="700" t="s">
        <v>27</v>
      </c>
      <c r="C4" s="690" t="s">
        <v>8</v>
      </c>
      <c r="D4" s="690"/>
      <c r="E4" s="690" t="s">
        <v>26</v>
      </c>
      <c r="F4" s="690"/>
      <c r="G4" s="699" t="s">
        <v>166</v>
      </c>
      <c r="H4" s="699"/>
      <c r="I4" s="693" t="s">
        <v>4</v>
      </c>
    </row>
    <row r="5" spans="2:9" ht="15" customHeight="1" thickBot="1">
      <c r="B5" s="701"/>
      <c r="C5" s="469" t="s">
        <v>102</v>
      </c>
      <c r="D5" s="448" t="s">
        <v>3</v>
      </c>
      <c r="E5" s="469" t="s">
        <v>102</v>
      </c>
      <c r="F5" s="448" t="s">
        <v>3</v>
      </c>
      <c r="G5" s="469" t="s">
        <v>102</v>
      </c>
      <c r="H5" s="448" t="s">
        <v>3</v>
      </c>
      <c r="I5" s="694"/>
    </row>
    <row r="6" spans="2:9" ht="12.75">
      <c r="B6" s="393" t="s">
        <v>279</v>
      </c>
      <c r="C6" s="470">
        <v>3</v>
      </c>
      <c r="D6" s="471">
        <f aca="true" t="shared" si="0" ref="D6:D13">C6/$I6</f>
        <v>0.037037037037037035</v>
      </c>
      <c r="E6" s="472">
        <v>59</v>
      </c>
      <c r="F6" s="471">
        <f aca="true" t="shared" si="1" ref="F6:F13">E6/$I6</f>
        <v>0.7283950617283951</v>
      </c>
      <c r="G6" s="472">
        <v>19</v>
      </c>
      <c r="H6" s="473">
        <f aca="true" t="shared" si="2" ref="H6:H13">G6/$I6</f>
        <v>0.2345679012345679</v>
      </c>
      <c r="I6" s="474">
        <f>C6+E6+G6</f>
        <v>81</v>
      </c>
    </row>
    <row r="7" spans="2:9" ht="12.75">
      <c r="B7" s="393" t="s">
        <v>167</v>
      </c>
      <c r="C7" s="470">
        <v>2</v>
      </c>
      <c r="D7" s="471">
        <f t="shared" si="0"/>
        <v>0.058823529411764705</v>
      </c>
      <c r="E7" s="472">
        <v>26</v>
      </c>
      <c r="F7" s="471">
        <f t="shared" si="1"/>
        <v>0.7647058823529411</v>
      </c>
      <c r="G7" s="472">
        <v>6</v>
      </c>
      <c r="H7" s="473">
        <f t="shared" si="2"/>
        <v>0.17647058823529413</v>
      </c>
      <c r="I7" s="474">
        <f aca="true" t="shared" si="3" ref="I7:I12">C7+E7+G7</f>
        <v>34</v>
      </c>
    </row>
    <row r="8" spans="2:9" ht="12.75">
      <c r="B8" s="393" t="s">
        <v>280</v>
      </c>
      <c r="C8" s="470">
        <v>3</v>
      </c>
      <c r="D8" s="471">
        <f t="shared" si="0"/>
        <v>0.07894736842105263</v>
      </c>
      <c r="E8" s="472">
        <v>28</v>
      </c>
      <c r="F8" s="471">
        <f t="shared" si="1"/>
        <v>0.7368421052631579</v>
      </c>
      <c r="G8" s="472">
        <v>7</v>
      </c>
      <c r="H8" s="473">
        <f t="shared" si="2"/>
        <v>0.18421052631578946</v>
      </c>
      <c r="I8" s="474">
        <f>C8+E8+G8</f>
        <v>38</v>
      </c>
    </row>
    <row r="9" spans="2:9" ht="12.75">
      <c r="B9" s="393" t="s">
        <v>281</v>
      </c>
      <c r="C9" s="470">
        <v>1</v>
      </c>
      <c r="D9" s="471">
        <f t="shared" si="0"/>
        <v>0.029411764705882353</v>
      </c>
      <c r="E9" s="472">
        <v>30</v>
      </c>
      <c r="F9" s="471">
        <f t="shared" si="1"/>
        <v>0.8823529411764706</v>
      </c>
      <c r="G9" s="472">
        <v>3</v>
      </c>
      <c r="H9" s="473">
        <f t="shared" si="2"/>
        <v>0.08823529411764706</v>
      </c>
      <c r="I9" s="474">
        <f t="shared" si="3"/>
        <v>34</v>
      </c>
    </row>
    <row r="10" spans="2:9" ht="12.75">
      <c r="B10" s="393" t="s">
        <v>249</v>
      </c>
      <c r="C10" s="470">
        <v>1</v>
      </c>
      <c r="D10" s="471">
        <f t="shared" si="0"/>
        <v>0.029411764705882353</v>
      </c>
      <c r="E10" s="472">
        <v>12</v>
      </c>
      <c r="F10" s="471">
        <f t="shared" si="1"/>
        <v>0.35294117647058826</v>
      </c>
      <c r="G10" s="472">
        <v>21</v>
      </c>
      <c r="H10" s="473">
        <f t="shared" si="2"/>
        <v>0.6176470588235294</v>
      </c>
      <c r="I10" s="474">
        <f t="shared" si="3"/>
        <v>34</v>
      </c>
    </row>
    <row r="11" spans="2:9" ht="12.75">
      <c r="B11" s="393" t="s">
        <v>282</v>
      </c>
      <c r="C11" s="470">
        <v>5</v>
      </c>
      <c r="D11" s="471">
        <f t="shared" si="0"/>
        <v>0.08064516129032258</v>
      </c>
      <c r="E11" s="472">
        <v>49</v>
      </c>
      <c r="F11" s="471">
        <f t="shared" si="1"/>
        <v>0.7903225806451613</v>
      </c>
      <c r="G11" s="472">
        <v>8</v>
      </c>
      <c r="H11" s="473">
        <f t="shared" si="2"/>
        <v>0.12903225806451613</v>
      </c>
      <c r="I11" s="474">
        <f t="shared" si="3"/>
        <v>62</v>
      </c>
    </row>
    <row r="12" spans="2:9" ht="12.75">
      <c r="B12" s="400" t="s">
        <v>169</v>
      </c>
      <c r="C12" s="475">
        <v>4</v>
      </c>
      <c r="D12" s="283">
        <f t="shared" si="0"/>
        <v>0.0547945205479452</v>
      </c>
      <c r="E12" s="195">
        <v>65</v>
      </c>
      <c r="F12" s="283">
        <f t="shared" si="1"/>
        <v>0.8904109589041096</v>
      </c>
      <c r="G12" s="195">
        <v>4</v>
      </c>
      <c r="H12" s="476">
        <f t="shared" si="2"/>
        <v>0.0547945205479452</v>
      </c>
      <c r="I12" s="477">
        <f t="shared" si="3"/>
        <v>73</v>
      </c>
    </row>
    <row r="13" spans="2:9" ht="13.5" thickBot="1">
      <c r="B13" s="478" t="s">
        <v>292</v>
      </c>
      <c r="C13" s="479">
        <v>1</v>
      </c>
      <c r="D13" s="480">
        <f t="shared" si="0"/>
        <v>0.047619047619047616</v>
      </c>
      <c r="E13" s="481">
        <v>19</v>
      </c>
      <c r="F13" s="480">
        <f t="shared" si="1"/>
        <v>0.9047619047619048</v>
      </c>
      <c r="G13" s="481">
        <v>1</v>
      </c>
      <c r="H13" s="482">
        <f t="shared" si="2"/>
        <v>0.047619047619047616</v>
      </c>
      <c r="I13" s="483">
        <f>C13+E13+G13</f>
        <v>21</v>
      </c>
    </row>
    <row r="14" spans="2:9" ht="13.5" thickBot="1">
      <c r="B14" s="193" t="s">
        <v>165</v>
      </c>
      <c r="C14" s="484">
        <f>SUM(C6:C13)</f>
        <v>20</v>
      </c>
      <c r="D14" s="485">
        <f>C14/I14</f>
        <v>0.05305039787798409</v>
      </c>
      <c r="E14" s="194">
        <f>SUM(E6:E13)</f>
        <v>288</v>
      </c>
      <c r="F14" s="485">
        <f>E14/I14</f>
        <v>0.7639257294429708</v>
      </c>
      <c r="G14" s="194">
        <f>SUM(G6:G13)</f>
        <v>69</v>
      </c>
      <c r="H14" s="486">
        <f>G14/I14</f>
        <v>0.1830238726790451</v>
      </c>
      <c r="I14" s="487">
        <f>C14+E14+G14</f>
        <v>377</v>
      </c>
    </row>
    <row r="17" ht="12.75">
      <c r="B17" t="s">
        <v>293</v>
      </c>
    </row>
    <row r="19" ht="15.75">
      <c r="B19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19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B2:W1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20.28125" style="0" customWidth="1"/>
    <col min="3" max="14" width="7.28125" style="0" customWidth="1"/>
    <col min="15" max="16" width="8.421875" style="0" customWidth="1"/>
    <col min="17" max="17" width="4.57421875" style="0" bestFit="1" customWidth="1"/>
    <col min="18" max="18" width="5.421875" style="0" bestFit="1" customWidth="1"/>
    <col min="19" max="19" width="7.8515625" style="0" customWidth="1"/>
    <col min="20" max="20" width="7.57421875" style="0" customWidth="1"/>
    <col min="21" max="21" width="4.57421875" style="0" bestFit="1" customWidth="1"/>
    <col min="22" max="22" width="6.421875" style="0" bestFit="1" customWidth="1"/>
    <col min="23" max="23" width="8.00390625" style="0" bestFit="1" customWidth="1"/>
  </cols>
  <sheetData>
    <row r="2" spans="2:23" ht="18.75">
      <c r="B2" s="704" t="s">
        <v>201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ht="13.5" thickBot="1"/>
    <row r="4" spans="2:15" ht="51" customHeight="1">
      <c r="B4" s="702" t="s">
        <v>27</v>
      </c>
      <c r="C4" s="699" t="s">
        <v>171</v>
      </c>
      <c r="D4" s="699"/>
      <c r="E4" s="699" t="s">
        <v>45</v>
      </c>
      <c r="F4" s="699"/>
      <c r="G4" s="699" t="s">
        <v>155</v>
      </c>
      <c r="H4" s="699"/>
      <c r="I4" s="705" t="s">
        <v>176</v>
      </c>
      <c r="J4" s="705"/>
      <c r="K4" s="699" t="s">
        <v>46</v>
      </c>
      <c r="L4" s="699"/>
      <c r="M4" s="699" t="s">
        <v>166</v>
      </c>
      <c r="N4" s="699"/>
      <c r="O4" s="702" t="s">
        <v>4</v>
      </c>
    </row>
    <row r="5" spans="2:15" ht="16.5" thickBot="1">
      <c r="B5" s="703"/>
      <c r="C5" s="488" t="s">
        <v>102</v>
      </c>
      <c r="D5" s="488" t="s">
        <v>3</v>
      </c>
      <c r="E5" s="488" t="s">
        <v>102</v>
      </c>
      <c r="F5" s="488" t="s">
        <v>3</v>
      </c>
      <c r="G5" s="488" t="s">
        <v>102</v>
      </c>
      <c r="H5" s="488" t="s">
        <v>3</v>
      </c>
      <c r="I5" s="488" t="s">
        <v>102</v>
      </c>
      <c r="J5" s="488" t="s">
        <v>3</v>
      </c>
      <c r="K5" s="488" t="s">
        <v>102</v>
      </c>
      <c r="L5" s="488" t="s">
        <v>3</v>
      </c>
      <c r="M5" s="488" t="s">
        <v>102</v>
      </c>
      <c r="N5" s="489" t="s">
        <v>3</v>
      </c>
      <c r="O5" s="703"/>
    </row>
    <row r="6" spans="2:15" ht="12.75">
      <c r="B6" s="420" t="s">
        <v>279</v>
      </c>
      <c r="C6" s="388">
        <v>2</v>
      </c>
      <c r="D6" s="354">
        <f aca="true" t="shared" si="0" ref="D6:D14">C6/$O6</f>
        <v>0.024691358024691357</v>
      </c>
      <c r="E6" s="388">
        <v>1</v>
      </c>
      <c r="F6" s="354">
        <f aca="true" t="shared" si="1" ref="F6:F14">E6/$O6</f>
        <v>0.012345679012345678</v>
      </c>
      <c r="G6" s="388">
        <v>1</v>
      </c>
      <c r="H6" s="354">
        <f aca="true" t="shared" si="2" ref="H6:H14">G6/$O6</f>
        <v>0.012345679012345678</v>
      </c>
      <c r="I6" s="388">
        <v>66</v>
      </c>
      <c r="J6" s="354">
        <f aca="true" t="shared" si="3" ref="J6:J14">I6/$O6</f>
        <v>0.8148148148148148</v>
      </c>
      <c r="K6" s="388">
        <v>0</v>
      </c>
      <c r="L6" s="354">
        <f aca="true" t="shared" si="4" ref="L6:L13">K6/$O6</f>
        <v>0</v>
      </c>
      <c r="M6" s="388">
        <v>11</v>
      </c>
      <c r="N6" s="490">
        <f aca="true" t="shared" si="5" ref="N6:N14">M6/$O6</f>
        <v>0.13580246913580246</v>
      </c>
      <c r="O6" s="491">
        <f>C6+E6+G6+I6+K6++M6</f>
        <v>81</v>
      </c>
    </row>
    <row r="7" spans="2:15" ht="12.75">
      <c r="B7" s="420" t="s">
        <v>167</v>
      </c>
      <c r="C7" s="388">
        <v>0</v>
      </c>
      <c r="D7" s="354">
        <f t="shared" si="0"/>
        <v>0</v>
      </c>
      <c r="E7" s="388">
        <v>1</v>
      </c>
      <c r="F7" s="354">
        <f t="shared" si="1"/>
        <v>0.029411764705882353</v>
      </c>
      <c r="G7" s="388">
        <v>0</v>
      </c>
      <c r="H7" s="354">
        <f t="shared" si="2"/>
        <v>0</v>
      </c>
      <c r="I7" s="388">
        <v>29</v>
      </c>
      <c r="J7" s="354">
        <f t="shared" si="3"/>
        <v>0.8529411764705882</v>
      </c>
      <c r="K7" s="388">
        <v>0</v>
      </c>
      <c r="L7" s="354">
        <f t="shared" si="4"/>
        <v>0</v>
      </c>
      <c r="M7" s="388">
        <v>4</v>
      </c>
      <c r="N7" s="490">
        <f t="shared" si="5"/>
        <v>0.11764705882352941</v>
      </c>
      <c r="O7" s="491">
        <f aca="true" t="shared" si="6" ref="O7:O13">C7+E7+G7+I7+K7+M7</f>
        <v>34</v>
      </c>
    </row>
    <row r="8" spans="2:15" ht="12.75">
      <c r="B8" s="420" t="s">
        <v>280</v>
      </c>
      <c r="C8" s="388">
        <v>0</v>
      </c>
      <c r="D8" s="354">
        <f t="shared" si="0"/>
        <v>0</v>
      </c>
      <c r="E8" s="388">
        <v>1</v>
      </c>
      <c r="F8" s="354">
        <f t="shared" si="1"/>
        <v>0.02631578947368421</v>
      </c>
      <c r="G8" s="388">
        <v>1</v>
      </c>
      <c r="H8" s="354">
        <f t="shared" si="2"/>
        <v>0.02631578947368421</v>
      </c>
      <c r="I8" s="388">
        <v>26</v>
      </c>
      <c r="J8" s="354">
        <f t="shared" si="3"/>
        <v>0.6842105263157895</v>
      </c>
      <c r="K8" s="388">
        <v>0</v>
      </c>
      <c r="L8" s="354">
        <f t="shared" si="4"/>
        <v>0</v>
      </c>
      <c r="M8" s="388">
        <v>10</v>
      </c>
      <c r="N8" s="490">
        <f t="shared" si="5"/>
        <v>0.2631578947368421</v>
      </c>
      <c r="O8" s="491">
        <f t="shared" si="6"/>
        <v>38</v>
      </c>
    </row>
    <row r="9" spans="2:15" ht="12.75">
      <c r="B9" s="420" t="s">
        <v>281</v>
      </c>
      <c r="C9" s="388">
        <v>0</v>
      </c>
      <c r="D9" s="354">
        <f t="shared" si="0"/>
        <v>0</v>
      </c>
      <c r="E9" s="388">
        <v>0</v>
      </c>
      <c r="F9" s="354">
        <f t="shared" si="1"/>
        <v>0</v>
      </c>
      <c r="G9" s="388">
        <v>1</v>
      </c>
      <c r="H9" s="354">
        <f t="shared" si="2"/>
        <v>0.029411764705882353</v>
      </c>
      <c r="I9" s="388">
        <v>24</v>
      </c>
      <c r="J9" s="354">
        <f t="shared" si="3"/>
        <v>0.7058823529411765</v>
      </c>
      <c r="K9" s="388">
        <v>0</v>
      </c>
      <c r="L9" s="354">
        <f t="shared" si="4"/>
        <v>0</v>
      </c>
      <c r="M9" s="388">
        <v>9</v>
      </c>
      <c r="N9" s="490">
        <f t="shared" si="5"/>
        <v>0.2647058823529412</v>
      </c>
      <c r="O9" s="491">
        <f t="shared" si="6"/>
        <v>34</v>
      </c>
    </row>
    <row r="10" spans="2:15" ht="12.75">
      <c r="B10" s="420" t="s">
        <v>249</v>
      </c>
      <c r="C10" s="388">
        <v>0</v>
      </c>
      <c r="D10" s="354">
        <f t="shared" si="0"/>
        <v>0</v>
      </c>
      <c r="E10" s="388">
        <v>0</v>
      </c>
      <c r="F10" s="354">
        <f t="shared" si="1"/>
        <v>0</v>
      </c>
      <c r="G10" s="388">
        <v>0</v>
      </c>
      <c r="H10" s="354">
        <f t="shared" si="2"/>
        <v>0</v>
      </c>
      <c r="I10" s="388">
        <v>16</v>
      </c>
      <c r="J10" s="354">
        <f t="shared" si="3"/>
        <v>0.47058823529411764</v>
      </c>
      <c r="K10" s="388">
        <v>0</v>
      </c>
      <c r="L10" s="354">
        <f t="shared" si="4"/>
        <v>0</v>
      </c>
      <c r="M10" s="388">
        <v>18</v>
      </c>
      <c r="N10" s="490">
        <f t="shared" si="5"/>
        <v>0.5294117647058824</v>
      </c>
      <c r="O10" s="491">
        <f t="shared" si="6"/>
        <v>34</v>
      </c>
    </row>
    <row r="11" spans="2:15" ht="12.75">
      <c r="B11" s="420" t="s">
        <v>282</v>
      </c>
      <c r="C11" s="388">
        <v>0</v>
      </c>
      <c r="D11" s="354">
        <f t="shared" si="0"/>
        <v>0</v>
      </c>
      <c r="E11" s="388">
        <v>1</v>
      </c>
      <c r="F11" s="354">
        <f t="shared" si="1"/>
        <v>0.016129032258064516</v>
      </c>
      <c r="G11" s="388">
        <v>0</v>
      </c>
      <c r="H11" s="354">
        <f t="shared" si="2"/>
        <v>0</v>
      </c>
      <c r="I11" s="388">
        <v>44</v>
      </c>
      <c r="J11" s="354">
        <f t="shared" si="3"/>
        <v>0.7096774193548387</v>
      </c>
      <c r="K11" s="388">
        <v>0</v>
      </c>
      <c r="L11" s="354">
        <f t="shared" si="4"/>
        <v>0</v>
      </c>
      <c r="M11" s="388">
        <v>17</v>
      </c>
      <c r="N11" s="490">
        <f t="shared" si="5"/>
        <v>0.27419354838709675</v>
      </c>
      <c r="O11" s="491">
        <f t="shared" si="6"/>
        <v>62</v>
      </c>
    </row>
    <row r="12" spans="2:15" ht="12.75">
      <c r="B12" s="400" t="s">
        <v>169</v>
      </c>
      <c r="C12" s="187">
        <v>1</v>
      </c>
      <c r="D12" s="366">
        <f t="shared" si="0"/>
        <v>0.0136986301369863</v>
      </c>
      <c r="E12" s="187">
        <v>3</v>
      </c>
      <c r="F12" s="366">
        <f t="shared" si="1"/>
        <v>0.0410958904109589</v>
      </c>
      <c r="G12" s="187">
        <v>0</v>
      </c>
      <c r="H12" s="366">
        <f t="shared" si="2"/>
        <v>0</v>
      </c>
      <c r="I12" s="187">
        <v>63</v>
      </c>
      <c r="J12" s="366">
        <f t="shared" si="3"/>
        <v>0.863013698630137</v>
      </c>
      <c r="K12" s="187">
        <v>0</v>
      </c>
      <c r="L12" s="366">
        <f t="shared" si="4"/>
        <v>0</v>
      </c>
      <c r="M12" s="187">
        <v>6</v>
      </c>
      <c r="N12" s="368">
        <f t="shared" si="5"/>
        <v>0.0821917808219178</v>
      </c>
      <c r="O12" s="492">
        <f t="shared" si="6"/>
        <v>73</v>
      </c>
    </row>
    <row r="13" spans="2:15" ht="13.5" thickBot="1">
      <c r="B13" s="493" t="s">
        <v>292</v>
      </c>
      <c r="C13" s="346">
        <v>0</v>
      </c>
      <c r="D13" s="369">
        <f t="shared" si="0"/>
        <v>0</v>
      </c>
      <c r="E13" s="346">
        <v>2</v>
      </c>
      <c r="F13" s="369">
        <f t="shared" si="1"/>
        <v>0.09523809523809523</v>
      </c>
      <c r="G13" s="346">
        <v>0</v>
      </c>
      <c r="H13" s="369">
        <f t="shared" si="2"/>
        <v>0</v>
      </c>
      <c r="I13" s="346">
        <v>18</v>
      </c>
      <c r="J13" s="369">
        <f t="shared" si="3"/>
        <v>0.8571428571428571</v>
      </c>
      <c r="K13" s="346">
        <v>0</v>
      </c>
      <c r="L13" s="369">
        <f t="shared" si="4"/>
        <v>0</v>
      </c>
      <c r="M13" s="346">
        <v>1</v>
      </c>
      <c r="N13" s="371">
        <f t="shared" si="5"/>
        <v>0.047619047619047616</v>
      </c>
      <c r="O13" s="494">
        <f t="shared" si="6"/>
        <v>21</v>
      </c>
    </row>
    <row r="14" spans="2:15" ht="13.5" thickBot="1">
      <c r="B14" s="193" t="s">
        <v>165</v>
      </c>
      <c r="C14" s="495">
        <f>SUM(C6:C13)</f>
        <v>3</v>
      </c>
      <c r="D14" s="384">
        <f t="shared" si="0"/>
        <v>0.007957559681697613</v>
      </c>
      <c r="E14" s="495">
        <f>SUM(E6:E13)</f>
        <v>9</v>
      </c>
      <c r="F14" s="384">
        <f t="shared" si="1"/>
        <v>0.023872679045092837</v>
      </c>
      <c r="G14" s="495">
        <f>SUM(G6:G13)</f>
        <v>3</v>
      </c>
      <c r="H14" s="384">
        <f t="shared" si="2"/>
        <v>0.007957559681697613</v>
      </c>
      <c r="I14" s="495">
        <f>SUM(I6:I13)</f>
        <v>286</v>
      </c>
      <c r="J14" s="384">
        <f t="shared" si="3"/>
        <v>0.7586206896551724</v>
      </c>
      <c r="K14" s="495">
        <f>SUM(K6:K13)</f>
        <v>0</v>
      </c>
      <c r="L14" s="384">
        <f>K14/$O14</f>
        <v>0</v>
      </c>
      <c r="M14" s="495">
        <f>SUM(M6:M13)</f>
        <v>76</v>
      </c>
      <c r="N14" s="496">
        <f t="shared" si="5"/>
        <v>0.20159151193633953</v>
      </c>
      <c r="O14" s="497">
        <f>C14+E14+G14+I14+K14+M14</f>
        <v>377</v>
      </c>
    </row>
    <row r="16" ht="12.75">
      <c r="B16" t="s">
        <v>293</v>
      </c>
    </row>
    <row r="18" ht="15.75">
      <c r="B18" s="8" t="s">
        <v>1</v>
      </c>
    </row>
  </sheetData>
  <sheetProtection/>
  <mergeCells count="9">
    <mergeCell ref="M4:N4"/>
    <mergeCell ref="O4:O5"/>
    <mergeCell ref="B2:L2"/>
    <mergeCell ref="B4:B5"/>
    <mergeCell ref="C4:D4"/>
    <mergeCell ref="E4:F4"/>
    <mergeCell ref="G4:H4"/>
    <mergeCell ref="I4:J4"/>
    <mergeCell ref="K4:L4"/>
  </mergeCells>
  <hyperlinks>
    <hyperlink ref="B18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B2:AD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14.140625" style="0" customWidth="1"/>
    <col min="3" max="3" width="8.421875" style="0" bestFit="1" customWidth="1"/>
    <col min="4" max="19" width="6.8515625" style="0" bestFit="1" customWidth="1"/>
    <col min="20" max="20" width="8.421875" style="0" bestFit="1" customWidth="1"/>
    <col min="21" max="21" width="7.421875" style="0" bestFit="1" customWidth="1"/>
    <col min="22" max="22" width="6.421875" style="0" bestFit="1" customWidth="1"/>
    <col min="23" max="23" width="4.57421875" style="0" bestFit="1" customWidth="1"/>
    <col min="24" max="24" width="7.421875" style="0" bestFit="1" customWidth="1"/>
    <col min="25" max="25" width="4.57421875" style="0" bestFit="1" customWidth="1"/>
    <col min="26" max="26" width="6.421875" style="0" bestFit="1" customWidth="1"/>
    <col min="27" max="27" width="4.57421875" style="0" bestFit="1" customWidth="1"/>
    <col min="28" max="28" width="7.421875" style="0" bestFit="1" customWidth="1"/>
    <col min="29" max="29" width="8.00390625" style="0" bestFit="1" customWidth="1"/>
  </cols>
  <sheetData>
    <row r="2" spans="2:30" ht="18.75">
      <c r="B2" s="704" t="s">
        <v>200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ht="13.5" thickBot="1"/>
    <row r="4" spans="2:21" ht="48" customHeight="1">
      <c r="B4" s="706" t="s">
        <v>27</v>
      </c>
      <c r="C4" s="699" t="s">
        <v>51</v>
      </c>
      <c r="D4" s="699"/>
      <c r="E4" s="699" t="s">
        <v>52</v>
      </c>
      <c r="F4" s="699"/>
      <c r="G4" s="699" t="s">
        <v>53</v>
      </c>
      <c r="H4" s="699"/>
      <c r="I4" s="699" t="s">
        <v>54</v>
      </c>
      <c r="J4" s="699"/>
      <c r="K4" s="699" t="s">
        <v>55</v>
      </c>
      <c r="L4" s="699"/>
      <c r="M4" s="699" t="s">
        <v>57</v>
      </c>
      <c r="N4" s="699"/>
      <c r="O4" s="699" t="s">
        <v>46</v>
      </c>
      <c r="P4" s="699"/>
      <c r="Q4" s="699" t="s">
        <v>160</v>
      </c>
      <c r="R4" s="699"/>
      <c r="S4" s="699" t="s">
        <v>166</v>
      </c>
      <c r="T4" s="699"/>
      <c r="U4" s="708" t="s">
        <v>4</v>
      </c>
    </row>
    <row r="5" spans="2:21" ht="16.5" thickBot="1">
      <c r="B5" s="707"/>
      <c r="C5" s="488" t="s">
        <v>102</v>
      </c>
      <c r="D5" s="488" t="s">
        <v>3</v>
      </c>
      <c r="E5" s="488" t="s">
        <v>102</v>
      </c>
      <c r="F5" s="488" t="s">
        <v>3</v>
      </c>
      <c r="G5" s="488" t="s">
        <v>102</v>
      </c>
      <c r="H5" s="488" t="s">
        <v>3</v>
      </c>
      <c r="I5" s="488" t="s">
        <v>102</v>
      </c>
      <c r="J5" s="488" t="s">
        <v>3</v>
      </c>
      <c r="K5" s="488" t="s">
        <v>102</v>
      </c>
      <c r="L5" s="488" t="s">
        <v>3</v>
      </c>
      <c r="M5" s="488" t="s">
        <v>102</v>
      </c>
      <c r="N5" s="488" t="s">
        <v>3</v>
      </c>
      <c r="O5" s="488" t="s">
        <v>102</v>
      </c>
      <c r="P5" s="488" t="s">
        <v>3</v>
      </c>
      <c r="Q5" s="488" t="s">
        <v>102</v>
      </c>
      <c r="R5" s="488" t="s">
        <v>3</v>
      </c>
      <c r="S5" s="488" t="s">
        <v>102</v>
      </c>
      <c r="T5" s="498" t="s">
        <v>3</v>
      </c>
      <c r="U5" s="709"/>
    </row>
    <row r="6" spans="2:21" ht="12.75">
      <c r="B6" s="499" t="s">
        <v>279</v>
      </c>
      <c r="C6" s="388">
        <v>0</v>
      </c>
      <c r="D6" s="429">
        <f>C6/$U6</f>
        <v>0</v>
      </c>
      <c r="E6" s="453">
        <v>19</v>
      </c>
      <c r="F6" s="429">
        <f>E6/$U6</f>
        <v>0.2345679012345679</v>
      </c>
      <c r="G6" s="388">
        <v>1</v>
      </c>
      <c r="H6" s="429">
        <f>G6/$U6</f>
        <v>0.012345679012345678</v>
      </c>
      <c r="I6" s="388">
        <v>0</v>
      </c>
      <c r="J6" s="429">
        <f>I6/$U6</f>
        <v>0</v>
      </c>
      <c r="K6" s="453">
        <v>9</v>
      </c>
      <c r="L6" s="429">
        <f>K6/$U6</f>
        <v>0.1111111111111111</v>
      </c>
      <c r="M6" s="500">
        <v>2</v>
      </c>
      <c r="N6" s="429">
        <f>M6/$U6</f>
        <v>0.024691358024691357</v>
      </c>
      <c r="O6" s="453">
        <v>1</v>
      </c>
      <c r="P6" s="429">
        <f>O6/$U6</f>
        <v>0.012345679012345678</v>
      </c>
      <c r="Q6" s="453">
        <v>29</v>
      </c>
      <c r="R6" s="429">
        <f>Q6/$U6</f>
        <v>0.35802469135802467</v>
      </c>
      <c r="S6" s="453">
        <v>20</v>
      </c>
      <c r="T6" s="501">
        <f>S6/$U6</f>
        <v>0.24691358024691357</v>
      </c>
      <c r="U6" s="502">
        <f>C6+E6+G6+I6+K6+M6+O6+Q6+S6</f>
        <v>81</v>
      </c>
    </row>
    <row r="7" spans="2:21" ht="12.75">
      <c r="B7" s="499" t="s">
        <v>167</v>
      </c>
      <c r="C7" s="388">
        <v>0</v>
      </c>
      <c r="D7" s="429">
        <f aca="true" t="shared" si="0" ref="D7:D14">C7/$U7</f>
        <v>0</v>
      </c>
      <c r="E7" s="453">
        <v>12</v>
      </c>
      <c r="F7" s="429">
        <f aca="true" t="shared" si="1" ref="F7:F14">E7/$U7</f>
        <v>0.35294117647058826</v>
      </c>
      <c r="G7" s="388">
        <v>2</v>
      </c>
      <c r="H7" s="429">
        <f aca="true" t="shared" si="2" ref="H7:H12">G7/$U7</f>
        <v>0.058823529411764705</v>
      </c>
      <c r="I7" s="388">
        <v>0</v>
      </c>
      <c r="J7" s="429">
        <f aca="true" t="shared" si="3" ref="J7:J12">I7/$U7</f>
        <v>0</v>
      </c>
      <c r="K7" s="453">
        <v>1</v>
      </c>
      <c r="L7" s="429">
        <f aca="true" t="shared" si="4" ref="L7:L12">K7/$U7</f>
        <v>0.029411764705882353</v>
      </c>
      <c r="M7" s="500">
        <v>1</v>
      </c>
      <c r="N7" s="429">
        <f aca="true" t="shared" si="5" ref="N7:N12">M7/$U7</f>
        <v>0.029411764705882353</v>
      </c>
      <c r="O7" s="453">
        <v>0</v>
      </c>
      <c r="P7" s="429">
        <f aca="true" t="shared" si="6" ref="P7:P12">O7/$U7</f>
        <v>0</v>
      </c>
      <c r="Q7" s="453">
        <v>9</v>
      </c>
      <c r="R7" s="429">
        <f aca="true" t="shared" si="7" ref="R7:R12">Q7/$U7</f>
        <v>0.2647058823529412</v>
      </c>
      <c r="S7" s="453">
        <v>9</v>
      </c>
      <c r="T7" s="501">
        <f aca="true" t="shared" si="8" ref="T7:T12">S7/$U7</f>
        <v>0.2647058823529412</v>
      </c>
      <c r="U7" s="502">
        <f aca="true" t="shared" si="9" ref="U7:U12">C7+E7+G7+I7+K7+M7+O7+Q7+S7</f>
        <v>34</v>
      </c>
    </row>
    <row r="8" spans="2:21" ht="12.75">
      <c r="B8" s="499" t="s">
        <v>280</v>
      </c>
      <c r="C8" s="388">
        <v>0</v>
      </c>
      <c r="D8" s="429">
        <f t="shared" si="0"/>
        <v>0</v>
      </c>
      <c r="E8" s="453">
        <v>15</v>
      </c>
      <c r="F8" s="429">
        <f t="shared" si="1"/>
        <v>0.39473684210526316</v>
      </c>
      <c r="G8" s="388">
        <v>0</v>
      </c>
      <c r="H8" s="429">
        <f>G8/$U8</f>
        <v>0</v>
      </c>
      <c r="I8" s="388">
        <v>0</v>
      </c>
      <c r="J8" s="429">
        <f>I8/$U8</f>
        <v>0</v>
      </c>
      <c r="K8" s="453">
        <v>3</v>
      </c>
      <c r="L8" s="429">
        <f>K8/$U8</f>
        <v>0.07894736842105263</v>
      </c>
      <c r="M8" s="500">
        <v>0</v>
      </c>
      <c r="N8" s="429">
        <f>M8/$U8</f>
        <v>0</v>
      </c>
      <c r="O8" s="453">
        <v>0</v>
      </c>
      <c r="P8" s="429">
        <f>O8/$U8</f>
        <v>0</v>
      </c>
      <c r="Q8" s="453">
        <v>12</v>
      </c>
      <c r="R8" s="429">
        <f>Q8/$U8</f>
        <v>0.3157894736842105</v>
      </c>
      <c r="S8" s="453">
        <v>8</v>
      </c>
      <c r="T8" s="501">
        <f>S8/$U8</f>
        <v>0.21052631578947367</v>
      </c>
      <c r="U8" s="502">
        <f>C8+E8+G8+I8+K8+M8+O8+Q8+S8</f>
        <v>38</v>
      </c>
    </row>
    <row r="9" spans="2:21" ht="12.75">
      <c r="B9" s="499" t="s">
        <v>281</v>
      </c>
      <c r="C9" s="388">
        <v>0</v>
      </c>
      <c r="D9" s="429">
        <f t="shared" si="0"/>
        <v>0</v>
      </c>
      <c r="E9" s="453">
        <v>18</v>
      </c>
      <c r="F9" s="429">
        <f t="shared" si="1"/>
        <v>0.5294117647058824</v>
      </c>
      <c r="G9" s="388">
        <v>2</v>
      </c>
      <c r="H9" s="429">
        <f t="shared" si="2"/>
        <v>0.058823529411764705</v>
      </c>
      <c r="I9" s="388">
        <v>0</v>
      </c>
      <c r="J9" s="429">
        <f t="shared" si="3"/>
        <v>0</v>
      </c>
      <c r="K9" s="453">
        <v>0</v>
      </c>
      <c r="L9" s="429">
        <f t="shared" si="4"/>
        <v>0</v>
      </c>
      <c r="M9" s="500">
        <v>0</v>
      </c>
      <c r="N9" s="429">
        <f t="shared" si="5"/>
        <v>0</v>
      </c>
      <c r="O9" s="453">
        <v>0</v>
      </c>
      <c r="P9" s="429">
        <f t="shared" si="6"/>
        <v>0</v>
      </c>
      <c r="Q9" s="453">
        <v>9</v>
      </c>
      <c r="R9" s="429">
        <f t="shared" si="7"/>
        <v>0.2647058823529412</v>
      </c>
      <c r="S9" s="453">
        <v>5</v>
      </c>
      <c r="T9" s="501">
        <f t="shared" si="8"/>
        <v>0.14705882352941177</v>
      </c>
      <c r="U9" s="502">
        <f t="shared" si="9"/>
        <v>34</v>
      </c>
    </row>
    <row r="10" spans="2:21" ht="12.75">
      <c r="B10" s="499" t="s">
        <v>249</v>
      </c>
      <c r="C10" s="388">
        <v>0</v>
      </c>
      <c r="D10" s="429">
        <f t="shared" si="0"/>
        <v>0</v>
      </c>
      <c r="E10" s="453">
        <v>17</v>
      </c>
      <c r="F10" s="429">
        <f t="shared" si="1"/>
        <v>0.5</v>
      </c>
      <c r="G10" s="388">
        <v>1</v>
      </c>
      <c r="H10" s="429">
        <f t="shared" si="2"/>
        <v>0.029411764705882353</v>
      </c>
      <c r="I10" s="388">
        <v>1</v>
      </c>
      <c r="J10" s="429">
        <f t="shared" si="3"/>
        <v>0.029411764705882353</v>
      </c>
      <c r="K10" s="453">
        <v>2</v>
      </c>
      <c r="L10" s="429">
        <f t="shared" si="4"/>
        <v>0.058823529411764705</v>
      </c>
      <c r="M10" s="500">
        <v>2</v>
      </c>
      <c r="N10" s="429">
        <f t="shared" si="5"/>
        <v>0.058823529411764705</v>
      </c>
      <c r="O10" s="453">
        <v>0</v>
      </c>
      <c r="P10" s="429">
        <f t="shared" si="6"/>
        <v>0</v>
      </c>
      <c r="Q10" s="453">
        <v>8</v>
      </c>
      <c r="R10" s="429">
        <f t="shared" si="7"/>
        <v>0.23529411764705882</v>
      </c>
      <c r="S10" s="453">
        <v>3</v>
      </c>
      <c r="T10" s="501">
        <f t="shared" si="8"/>
        <v>0.08823529411764706</v>
      </c>
      <c r="U10" s="502">
        <f t="shared" si="9"/>
        <v>34</v>
      </c>
    </row>
    <row r="11" spans="2:21" ht="12.75">
      <c r="B11" s="499" t="s">
        <v>282</v>
      </c>
      <c r="C11" s="388">
        <v>0</v>
      </c>
      <c r="D11" s="429">
        <f t="shared" si="0"/>
        <v>0</v>
      </c>
      <c r="E11" s="453">
        <v>21</v>
      </c>
      <c r="F11" s="429">
        <f t="shared" si="1"/>
        <v>0.3387096774193548</v>
      </c>
      <c r="G11" s="388">
        <v>2</v>
      </c>
      <c r="H11" s="429">
        <f t="shared" si="2"/>
        <v>0.03225806451612903</v>
      </c>
      <c r="I11" s="388">
        <v>0</v>
      </c>
      <c r="J11" s="429">
        <f t="shared" si="3"/>
        <v>0</v>
      </c>
      <c r="K11" s="453">
        <v>8</v>
      </c>
      <c r="L11" s="429">
        <f t="shared" si="4"/>
        <v>0.12903225806451613</v>
      </c>
      <c r="M11" s="500">
        <v>3</v>
      </c>
      <c r="N11" s="429">
        <f t="shared" si="5"/>
        <v>0.04838709677419355</v>
      </c>
      <c r="O11" s="453">
        <v>1</v>
      </c>
      <c r="P11" s="429">
        <f t="shared" si="6"/>
        <v>0.016129032258064516</v>
      </c>
      <c r="Q11" s="453">
        <v>21</v>
      </c>
      <c r="R11" s="429">
        <f t="shared" si="7"/>
        <v>0.3387096774193548</v>
      </c>
      <c r="S11" s="453">
        <v>6</v>
      </c>
      <c r="T11" s="501">
        <f t="shared" si="8"/>
        <v>0.0967741935483871</v>
      </c>
      <c r="U11" s="502">
        <f t="shared" si="9"/>
        <v>62</v>
      </c>
    </row>
    <row r="12" spans="2:21" ht="12.75">
      <c r="B12" s="503" t="s">
        <v>169</v>
      </c>
      <c r="C12" s="187">
        <v>1</v>
      </c>
      <c r="D12" s="378">
        <f t="shared" si="0"/>
        <v>0.0136986301369863</v>
      </c>
      <c r="E12" s="302">
        <v>27</v>
      </c>
      <c r="F12" s="378">
        <f t="shared" si="1"/>
        <v>0.3698630136986301</v>
      </c>
      <c r="G12" s="187">
        <v>1</v>
      </c>
      <c r="H12" s="378">
        <f t="shared" si="2"/>
        <v>0.0136986301369863</v>
      </c>
      <c r="I12" s="187">
        <v>3</v>
      </c>
      <c r="J12" s="378">
        <f t="shared" si="3"/>
        <v>0.0410958904109589</v>
      </c>
      <c r="K12" s="302">
        <v>5</v>
      </c>
      <c r="L12" s="378">
        <f t="shared" si="4"/>
        <v>0.0684931506849315</v>
      </c>
      <c r="M12" s="504">
        <v>3</v>
      </c>
      <c r="N12" s="378">
        <f t="shared" si="5"/>
        <v>0.0410958904109589</v>
      </c>
      <c r="O12" s="302">
        <v>1</v>
      </c>
      <c r="P12" s="378">
        <f t="shared" si="6"/>
        <v>0.0136986301369863</v>
      </c>
      <c r="Q12" s="302">
        <v>25</v>
      </c>
      <c r="R12" s="378">
        <f t="shared" si="7"/>
        <v>0.3424657534246575</v>
      </c>
      <c r="S12" s="302">
        <v>7</v>
      </c>
      <c r="T12" s="505">
        <f t="shared" si="8"/>
        <v>0.0958904109589041</v>
      </c>
      <c r="U12" s="506">
        <f t="shared" si="9"/>
        <v>73</v>
      </c>
    </row>
    <row r="13" spans="2:21" ht="13.5" thickBot="1">
      <c r="B13" s="507" t="s">
        <v>292</v>
      </c>
      <c r="C13" s="346">
        <v>0</v>
      </c>
      <c r="D13" s="381">
        <f t="shared" si="0"/>
        <v>0</v>
      </c>
      <c r="E13" s="508">
        <v>9</v>
      </c>
      <c r="F13" s="381">
        <f t="shared" si="1"/>
        <v>0.42857142857142855</v>
      </c>
      <c r="G13" s="346">
        <v>1</v>
      </c>
      <c r="H13" s="381">
        <f>G13/$U13</f>
        <v>0.047619047619047616</v>
      </c>
      <c r="I13" s="346">
        <v>0</v>
      </c>
      <c r="J13" s="381">
        <f>I13/$U13</f>
        <v>0</v>
      </c>
      <c r="K13" s="508">
        <v>1</v>
      </c>
      <c r="L13" s="381">
        <f>K13/$U13</f>
        <v>0.047619047619047616</v>
      </c>
      <c r="M13" s="509">
        <v>0</v>
      </c>
      <c r="N13" s="381">
        <f>M13/$U13</f>
        <v>0</v>
      </c>
      <c r="O13" s="508">
        <v>0</v>
      </c>
      <c r="P13" s="381">
        <f>O13/$U13</f>
        <v>0</v>
      </c>
      <c r="Q13" s="508">
        <v>5</v>
      </c>
      <c r="R13" s="381">
        <f>Q13/$U13</f>
        <v>0.23809523809523808</v>
      </c>
      <c r="S13" s="508">
        <v>5</v>
      </c>
      <c r="T13" s="510">
        <f>S13/$U13</f>
        <v>0.23809523809523808</v>
      </c>
      <c r="U13" s="511">
        <f>C13+E13+G13+I13+K13+M13+O13+Q13+S13</f>
        <v>21</v>
      </c>
    </row>
    <row r="14" spans="2:21" ht="13.5" thickBot="1">
      <c r="B14" s="512" t="s">
        <v>165</v>
      </c>
      <c r="C14" s="349">
        <f>SUM(C6:C13)</f>
        <v>1</v>
      </c>
      <c r="D14" s="384">
        <f t="shared" si="0"/>
        <v>0.002652519893899204</v>
      </c>
      <c r="E14" s="349">
        <f>SUM(E6:E13)</f>
        <v>138</v>
      </c>
      <c r="F14" s="384">
        <f t="shared" si="1"/>
        <v>0.3660477453580902</v>
      </c>
      <c r="G14" s="349">
        <f>SUM(G6:G13)</f>
        <v>10</v>
      </c>
      <c r="H14" s="384">
        <f>G14/$U14</f>
        <v>0.026525198938992044</v>
      </c>
      <c r="I14" s="349">
        <f>SUM(I6:I13)</f>
        <v>4</v>
      </c>
      <c r="J14" s="384">
        <f>I14/$U14</f>
        <v>0.010610079575596816</v>
      </c>
      <c r="K14" s="349">
        <f>SUM(K6:K13)</f>
        <v>29</v>
      </c>
      <c r="L14" s="384">
        <f>K14/$U14</f>
        <v>0.07692307692307693</v>
      </c>
      <c r="M14" s="349">
        <f>SUM(M6:M13)</f>
        <v>11</v>
      </c>
      <c r="N14" s="384">
        <f>M14/$U14</f>
        <v>0.029177718832891247</v>
      </c>
      <c r="O14" s="349">
        <f>SUM(O6:O13)</f>
        <v>3</v>
      </c>
      <c r="P14" s="384">
        <f>O14/$U14</f>
        <v>0.007957559681697613</v>
      </c>
      <c r="Q14" s="349">
        <f>SUM(Q6:Q13)</f>
        <v>118</v>
      </c>
      <c r="R14" s="384">
        <f>Q14/$U14</f>
        <v>0.3129973474801061</v>
      </c>
      <c r="S14" s="349">
        <f>SUM(S6:S13)</f>
        <v>63</v>
      </c>
      <c r="T14" s="384">
        <f>S14/$U14</f>
        <v>0.16710875331564987</v>
      </c>
      <c r="U14" s="385">
        <f>C14+E14+G14+I14+K14+M14+O14+Q14+S14</f>
        <v>377</v>
      </c>
    </row>
    <row r="16" ht="12.75">
      <c r="B16" t="s">
        <v>293</v>
      </c>
    </row>
    <row r="19" ht="15.75">
      <c r="B19" s="8" t="s">
        <v>1</v>
      </c>
    </row>
  </sheetData>
  <sheetProtection/>
  <mergeCells count="12">
    <mergeCell ref="O4:P4"/>
    <mergeCell ref="Q4:R4"/>
    <mergeCell ref="S4:T4"/>
    <mergeCell ref="U4:U5"/>
    <mergeCell ref="B2:N2"/>
    <mergeCell ref="B4:B5"/>
    <mergeCell ref="C4:D4"/>
    <mergeCell ref="E4:F4"/>
    <mergeCell ref="G4:H4"/>
    <mergeCell ref="I4:J4"/>
    <mergeCell ref="K4:L4"/>
    <mergeCell ref="M4:N4"/>
  </mergeCells>
  <hyperlinks>
    <hyperlink ref="B19" location="Contents!A1" display="Contents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AC20"/>
  <sheetViews>
    <sheetView zoomScalePageLayoutView="0" workbookViewId="0" topLeftCell="A2">
      <selection activeCell="I7" sqref="I7"/>
    </sheetView>
  </sheetViews>
  <sheetFormatPr defaultColWidth="9.140625" defaultRowHeight="12.75"/>
  <cols>
    <col min="1" max="1" width="4.57421875" style="0" customWidth="1"/>
    <col min="2" max="2" width="19.7109375" style="0" customWidth="1"/>
    <col min="3" max="24" width="7.57421875" style="0" customWidth="1"/>
    <col min="25" max="25" width="10.8515625" style="0" customWidth="1"/>
    <col min="29" max="29" width="8.00390625" style="0" bestFit="1" customWidth="1"/>
  </cols>
  <sheetData>
    <row r="2" spans="2:29" ht="18.75">
      <c r="B2" s="704" t="s">
        <v>294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ht="13.5" thickBot="1"/>
    <row r="4" spans="2:25" ht="44.25" customHeight="1">
      <c r="B4" s="714" t="s">
        <v>27</v>
      </c>
      <c r="C4" s="710" t="s">
        <v>109</v>
      </c>
      <c r="D4" s="710"/>
      <c r="E4" s="710" t="s">
        <v>70</v>
      </c>
      <c r="F4" s="710"/>
      <c r="G4" s="710" t="s">
        <v>36</v>
      </c>
      <c r="H4" s="710"/>
      <c r="I4" s="710" t="s">
        <v>37</v>
      </c>
      <c r="J4" s="710"/>
      <c r="K4" s="710" t="s">
        <v>38</v>
      </c>
      <c r="L4" s="710"/>
      <c r="M4" s="710" t="s">
        <v>39</v>
      </c>
      <c r="N4" s="710"/>
      <c r="O4" s="710" t="s">
        <v>40</v>
      </c>
      <c r="P4" s="710"/>
      <c r="Q4" s="710" t="s">
        <v>41</v>
      </c>
      <c r="R4" s="710"/>
      <c r="S4" s="710" t="s">
        <v>42</v>
      </c>
      <c r="T4" s="710"/>
      <c r="U4" s="699" t="s">
        <v>173</v>
      </c>
      <c r="V4" s="699"/>
      <c r="W4" s="699" t="s">
        <v>166</v>
      </c>
      <c r="X4" s="711"/>
      <c r="Y4" s="712" t="s">
        <v>4</v>
      </c>
    </row>
    <row r="5" spans="2:25" ht="16.5" thickBot="1">
      <c r="B5" s="715"/>
      <c r="C5" s="488" t="s">
        <v>102</v>
      </c>
      <c r="D5" s="488" t="s">
        <v>3</v>
      </c>
      <c r="E5" s="488" t="s">
        <v>102</v>
      </c>
      <c r="F5" s="488" t="s">
        <v>3</v>
      </c>
      <c r="G5" s="488" t="s">
        <v>102</v>
      </c>
      <c r="H5" s="488" t="s">
        <v>3</v>
      </c>
      <c r="I5" s="488" t="s">
        <v>102</v>
      </c>
      <c r="J5" s="488" t="s">
        <v>3</v>
      </c>
      <c r="K5" s="488" t="s">
        <v>102</v>
      </c>
      <c r="L5" s="488" t="s">
        <v>3</v>
      </c>
      <c r="M5" s="488" t="s">
        <v>102</v>
      </c>
      <c r="N5" s="488" t="s">
        <v>3</v>
      </c>
      <c r="O5" s="488" t="s">
        <v>102</v>
      </c>
      <c r="P5" s="488" t="s">
        <v>3</v>
      </c>
      <c r="Q5" s="488" t="s">
        <v>102</v>
      </c>
      <c r="R5" s="488" t="s">
        <v>3</v>
      </c>
      <c r="S5" s="488" t="s">
        <v>102</v>
      </c>
      <c r="T5" s="488" t="s">
        <v>3</v>
      </c>
      <c r="U5" s="488" t="s">
        <v>102</v>
      </c>
      <c r="V5" s="488" t="s">
        <v>3</v>
      </c>
      <c r="W5" s="488" t="s">
        <v>102</v>
      </c>
      <c r="X5" s="489" t="s">
        <v>3</v>
      </c>
      <c r="Y5" s="713"/>
    </row>
    <row r="6" spans="2:25" ht="12.75">
      <c r="B6" s="420" t="s">
        <v>279</v>
      </c>
      <c r="C6" s="453">
        <v>50</v>
      </c>
      <c r="D6" s="429">
        <f>C6/$Y6</f>
        <v>0.6172839506172839</v>
      </c>
      <c r="E6" s="453">
        <v>8</v>
      </c>
      <c r="F6" s="429">
        <f>E6/$Y6</f>
        <v>0.09876543209876543</v>
      </c>
      <c r="G6" s="453">
        <v>6</v>
      </c>
      <c r="H6" s="429">
        <f aca="true" t="shared" si="0" ref="H6:H14">G6/$Y6</f>
        <v>0.07407407407407407</v>
      </c>
      <c r="I6" s="453">
        <v>1</v>
      </c>
      <c r="J6" s="429">
        <f aca="true" t="shared" si="1" ref="J6:J14">I6/$Y6</f>
        <v>0.012345679012345678</v>
      </c>
      <c r="K6" s="453">
        <v>8</v>
      </c>
      <c r="L6" s="429">
        <f aca="true" t="shared" si="2" ref="L6:L14">K6/$Y6</f>
        <v>0.09876543209876543</v>
      </c>
      <c r="M6" s="453">
        <v>2</v>
      </c>
      <c r="N6" s="429">
        <f aca="true" t="shared" si="3" ref="N6:N13">M6/$Y6</f>
        <v>0.024691358024691357</v>
      </c>
      <c r="O6" s="453">
        <v>2</v>
      </c>
      <c r="P6" s="429">
        <f aca="true" t="shared" si="4" ref="P6:P13">O6/$Y6</f>
        <v>0.024691358024691357</v>
      </c>
      <c r="Q6" s="453">
        <v>3</v>
      </c>
      <c r="R6" s="429">
        <f aca="true" t="shared" si="5" ref="R6:R13">Q6/$Y6</f>
        <v>0.037037037037037035</v>
      </c>
      <c r="S6" s="453">
        <v>1</v>
      </c>
      <c r="T6" s="429">
        <f aca="true" t="shared" si="6" ref="T6:T13">S6/$Y6</f>
        <v>0.012345679012345678</v>
      </c>
      <c r="U6" s="454">
        <v>0</v>
      </c>
      <c r="V6" s="429">
        <f aca="true" t="shared" si="7" ref="V6:V13">U6/$Y6</f>
        <v>0</v>
      </c>
      <c r="W6" s="454">
        <v>0</v>
      </c>
      <c r="X6" s="455">
        <f aca="true" t="shared" si="8" ref="X6:X13">W6/$Y6</f>
        <v>0</v>
      </c>
      <c r="Y6" s="513">
        <f>C6+E6+G6+I6+K6+M6+O6+Q6+S6+U6+W6</f>
        <v>81</v>
      </c>
    </row>
    <row r="7" spans="2:25" ht="12.75">
      <c r="B7" s="420" t="s">
        <v>167</v>
      </c>
      <c r="C7" s="453">
        <v>5</v>
      </c>
      <c r="D7" s="429">
        <f aca="true" t="shared" si="9" ref="D7:F13">C7/$Y7</f>
        <v>0.14705882352941177</v>
      </c>
      <c r="E7" s="453">
        <v>6</v>
      </c>
      <c r="F7" s="429">
        <f t="shared" si="9"/>
        <v>0.17647058823529413</v>
      </c>
      <c r="G7" s="453">
        <v>7</v>
      </c>
      <c r="H7" s="429">
        <f t="shared" si="0"/>
        <v>0.20588235294117646</v>
      </c>
      <c r="I7" s="453">
        <v>7</v>
      </c>
      <c r="J7" s="429">
        <f t="shared" si="1"/>
        <v>0.20588235294117646</v>
      </c>
      <c r="K7" s="453">
        <v>7</v>
      </c>
      <c r="L7" s="429">
        <f t="shared" si="2"/>
        <v>0.20588235294117646</v>
      </c>
      <c r="M7" s="453">
        <v>0</v>
      </c>
      <c r="N7" s="429">
        <f t="shared" si="3"/>
        <v>0</v>
      </c>
      <c r="O7" s="453">
        <v>0</v>
      </c>
      <c r="P7" s="429">
        <f t="shared" si="4"/>
        <v>0</v>
      </c>
      <c r="Q7" s="453">
        <v>2</v>
      </c>
      <c r="R7" s="429">
        <f t="shared" si="5"/>
        <v>0.058823529411764705</v>
      </c>
      <c r="S7" s="453">
        <v>0</v>
      </c>
      <c r="T7" s="429">
        <f t="shared" si="6"/>
        <v>0</v>
      </c>
      <c r="U7" s="454">
        <v>0</v>
      </c>
      <c r="V7" s="429">
        <f t="shared" si="7"/>
        <v>0</v>
      </c>
      <c r="W7" s="454">
        <v>0</v>
      </c>
      <c r="X7" s="455">
        <f t="shared" si="8"/>
        <v>0</v>
      </c>
      <c r="Y7" s="513">
        <f aca="true" t="shared" si="10" ref="Y7:Y12">C7+E7+G7+I7+K7+M7+O7+Q7+S7+U7+W7</f>
        <v>34</v>
      </c>
    </row>
    <row r="8" spans="2:25" ht="12.75">
      <c r="B8" s="420" t="s">
        <v>280</v>
      </c>
      <c r="C8" s="453">
        <v>1</v>
      </c>
      <c r="D8" s="429">
        <f t="shared" si="9"/>
        <v>0.02631578947368421</v>
      </c>
      <c r="E8" s="453">
        <v>4</v>
      </c>
      <c r="F8" s="429">
        <f t="shared" si="9"/>
        <v>0.10526315789473684</v>
      </c>
      <c r="G8" s="453">
        <v>5</v>
      </c>
      <c r="H8" s="429">
        <f t="shared" si="0"/>
        <v>0.13157894736842105</v>
      </c>
      <c r="I8" s="453">
        <v>9</v>
      </c>
      <c r="J8" s="429">
        <f t="shared" si="1"/>
        <v>0.23684210526315788</v>
      </c>
      <c r="K8" s="453">
        <v>5</v>
      </c>
      <c r="L8" s="429">
        <f t="shared" si="2"/>
        <v>0.13157894736842105</v>
      </c>
      <c r="M8" s="453">
        <v>5</v>
      </c>
      <c r="N8" s="429">
        <f t="shared" si="3"/>
        <v>0.13157894736842105</v>
      </c>
      <c r="O8" s="453">
        <v>2</v>
      </c>
      <c r="P8" s="429">
        <f t="shared" si="4"/>
        <v>0.05263157894736842</v>
      </c>
      <c r="Q8" s="453">
        <v>2</v>
      </c>
      <c r="R8" s="429">
        <f t="shared" si="5"/>
        <v>0.05263157894736842</v>
      </c>
      <c r="S8" s="453">
        <v>1</v>
      </c>
      <c r="T8" s="429">
        <f t="shared" si="6"/>
        <v>0.02631578947368421</v>
      </c>
      <c r="U8" s="454">
        <v>0</v>
      </c>
      <c r="V8" s="429">
        <f t="shared" si="7"/>
        <v>0</v>
      </c>
      <c r="W8" s="454">
        <v>4</v>
      </c>
      <c r="X8" s="455">
        <f t="shared" si="8"/>
        <v>0.10526315789473684</v>
      </c>
      <c r="Y8" s="513">
        <f>C8+E8+G8+I8+K8+M8+O8+Q8+S8+U8+W8</f>
        <v>38</v>
      </c>
    </row>
    <row r="9" spans="2:25" ht="12.75">
      <c r="B9" s="420" t="s">
        <v>281</v>
      </c>
      <c r="C9" s="453">
        <v>0</v>
      </c>
      <c r="D9" s="429">
        <f t="shared" si="9"/>
        <v>0</v>
      </c>
      <c r="E9" s="453">
        <v>1</v>
      </c>
      <c r="F9" s="429">
        <f t="shared" si="9"/>
        <v>0.029411764705882353</v>
      </c>
      <c r="G9" s="453">
        <v>8</v>
      </c>
      <c r="H9" s="429">
        <f t="shared" si="0"/>
        <v>0.23529411764705882</v>
      </c>
      <c r="I9" s="453">
        <v>6</v>
      </c>
      <c r="J9" s="429">
        <f t="shared" si="1"/>
        <v>0.17647058823529413</v>
      </c>
      <c r="K9" s="453">
        <v>3</v>
      </c>
      <c r="L9" s="429">
        <f t="shared" si="2"/>
        <v>0.08823529411764706</v>
      </c>
      <c r="M9" s="453">
        <v>10</v>
      </c>
      <c r="N9" s="429">
        <f t="shared" si="3"/>
        <v>0.29411764705882354</v>
      </c>
      <c r="O9" s="453">
        <v>3</v>
      </c>
      <c r="P9" s="429">
        <f t="shared" si="4"/>
        <v>0.08823529411764706</v>
      </c>
      <c r="Q9" s="453">
        <v>2</v>
      </c>
      <c r="R9" s="429">
        <f t="shared" si="5"/>
        <v>0.058823529411764705</v>
      </c>
      <c r="S9" s="453">
        <v>0</v>
      </c>
      <c r="T9" s="429">
        <f t="shared" si="6"/>
        <v>0</v>
      </c>
      <c r="U9" s="454">
        <v>0</v>
      </c>
      <c r="V9" s="429">
        <f t="shared" si="7"/>
        <v>0</v>
      </c>
      <c r="W9" s="454">
        <v>1</v>
      </c>
      <c r="X9" s="455">
        <f t="shared" si="8"/>
        <v>0.029411764705882353</v>
      </c>
      <c r="Y9" s="513">
        <f t="shared" si="10"/>
        <v>34</v>
      </c>
    </row>
    <row r="10" spans="2:25" ht="12.75">
      <c r="B10" s="420" t="s">
        <v>249</v>
      </c>
      <c r="C10" s="453">
        <v>0</v>
      </c>
      <c r="D10" s="429">
        <f t="shared" si="9"/>
        <v>0</v>
      </c>
      <c r="E10" s="453">
        <v>0</v>
      </c>
      <c r="F10" s="429">
        <f t="shared" si="9"/>
        <v>0</v>
      </c>
      <c r="G10" s="453">
        <v>3</v>
      </c>
      <c r="H10" s="429">
        <f t="shared" si="0"/>
        <v>0.08823529411764706</v>
      </c>
      <c r="I10" s="453">
        <v>5</v>
      </c>
      <c r="J10" s="429">
        <f t="shared" si="1"/>
        <v>0.14705882352941177</v>
      </c>
      <c r="K10" s="453">
        <v>2</v>
      </c>
      <c r="L10" s="429">
        <f t="shared" si="2"/>
        <v>0.058823529411764705</v>
      </c>
      <c r="M10" s="453">
        <v>4</v>
      </c>
      <c r="N10" s="429">
        <f t="shared" si="3"/>
        <v>0.11764705882352941</v>
      </c>
      <c r="O10" s="453">
        <v>3</v>
      </c>
      <c r="P10" s="429">
        <f t="shared" si="4"/>
        <v>0.08823529411764706</v>
      </c>
      <c r="Q10" s="453">
        <v>1</v>
      </c>
      <c r="R10" s="429">
        <f t="shared" si="5"/>
        <v>0.029411764705882353</v>
      </c>
      <c r="S10" s="453">
        <v>0</v>
      </c>
      <c r="T10" s="429">
        <f t="shared" si="6"/>
        <v>0</v>
      </c>
      <c r="U10" s="454">
        <v>0</v>
      </c>
      <c r="V10" s="429">
        <f t="shared" si="7"/>
        <v>0</v>
      </c>
      <c r="W10" s="454">
        <v>16</v>
      </c>
      <c r="X10" s="455">
        <f t="shared" si="8"/>
        <v>0.47058823529411764</v>
      </c>
      <c r="Y10" s="513">
        <f t="shared" si="10"/>
        <v>34</v>
      </c>
    </row>
    <row r="11" spans="2:25" ht="12.75">
      <c r="B11" s="420" t="s">
        <v>282</v>
      </c>
      <c r="C11" s="453">
        <v>0</v>
      </c>
      <c r="D11" s="429">
        <f t="shared" si="9"/>
        <v>0</v>
      </c>
      <c r="E11" s="453">
        <v>2</v>
      </c>
      <c r="F11" s="429">
        <f t="shared" si="9"/>
        <v>0.03225806451612903</v>
      </c>
      <c r="G11" s="453">
        <v>9</v>
      </c>
      <c r="H11" s="429">
        <f t="shared" si="0"/>
        <v>0.14516129032258066</v>
      </c>
      <c r="I11" s="453">
        <v>11</v>
      </c>
      <c r="J11" s="429">
        <f t="shared" si="1"/>
        <v>0.1774193548387097</v>
      </c>
      <c r="K11" s="453">
        <v>7</v>
      </c>
      <c r="L11" s="429">
        <f t="shared" si="2"/>
        <v>0.11290322580645161</v>
      </c>
      <c r="M11" s="453">
        <v>2</v>
      </c>
      <c r="N11" s="429">
        <f t="shared" si="3"/>
        <v>0.03225806451612903</v>
      </c>
      <c r="O11" s="453">
        <v>5</v>
      </c>
      <c r="P11" s="429">
        <f t="shared" si="4"/>
        <v>0.08064516129032258</v>
      </c>
      <c r="Q11" s="453">
        <v>3</v>
      </c>
      <c r="R11" s="429">
        <f t="shared" si="5"/>
        <v>0.04838709677419355</v>
      </c>
      <c r="S11" s="453">
        <v>1</v>
      </c>
      <c r="T11" s="429">
        <f t="shared" si="6"/>
        <v>0.016129032258064516</v>
      </c>
      <c r="U11" s="454">
        <v>0</v>
      </c>
      <c r="V11" s="429">
        <f t="shared" si="7"/>
        <v>0</v>
      </c>
      <c r="W11" s="454">
        <v>22</v>
      </c>
      <c r="X11" s="455">
        <f t="shared" si="8"/>
        <v>0.3548387096774194</v>
      </c>
      <c r="Y11" s="513">
        <f t="shared" si="10"/>
        <v>62</v>
      </c>
    </row>
    <row r="12" spans="2:25" ht="12.75">
      <c r="B12" s="400" t="s">
        <v>169</v>
      </c>
      <c r="C12" s="302">
        <v>1</v>
      </c>
      <c r="D12" s="378">
        <f t="shared" si="9"/>
        <v>0.0136986301369863</v>
      </c>
      <c r="E12" s="302">
        <v>5</v>
      </c>
      <c r="F12" s="378">
        <f t="shared" si="9"/>
        <v>0.0684931506849315</v>
      </c>
      <c r="G12" s="302">
        <v>8</v>
      </c>
      <c r="H12" s="378">
        <f t="shared" si="0"/>
        <v>0.1095890410958904</v>
      </c>
      <c r="I12" s="302">
        <v>21</v>
      </c>
      <c r="J12" s="378">
        <f t="shared" si="1"/>
        <v>0.2876712328767123</v>
      </c>
      <c r="K12" s="302">
        <v>16</v>
      </c>
      <c r="L12" s="378">
        <f t="shared" si="2"/>
        <v>0.2191780821917808</v>
      </c>
      <c r="M12" s="302">
        <v>8</v>
      </c>
      <c r="N12" s="378">
        <f t="shared" si="3"/>
        <v>0.1095890410958904</v>
      </c>
      <c r="O12" s="302">
        <v>9</v>
      </c>
      <c r="P12" s="378">
        <f t="shared" si="4"/>
        <v>0.1232876712328767</v>
      </c>
      <c r="Q12" s="302">
        <v>4</v>
      </c>
      <c r="R12" s="378">
        <f t="shared" si="5"/>
        <v>0.0547945205479452</v>
      </c>
      <c r="S12" s="302">
        <v>0</v>
      </c>
      <c r="T12" s="378">
        <f t="shared" si="6"/>
        <v>0</v>
      </c>
      <c r="U12" s="318">
        <v>0</v>
      </c>
      <c r="V12" s="378">
        <f t="shared" si="7"/>
        <v>0</v>
      </c>
      <c r="W12" s="318">
        <v>1</v>
      </c>
      <c r="X12" s="514">
        <f t="shared" si="8"/>
        <v>0.0136986301369863</v>
      </c>
      <c r="Y12" s="515">
        <f t="shared" si="10"/>
        <v>73</v>
      </c>
    </row>
    <row r="13" spans="2:25" ht="13.5" thickBot="1">
      <c r="B13" s="493" t="s">
        <v>292</v>
      </c>
      <c r="C13" s="508">
        <v>0</v>
      </c>
      <c r="D13" s="381">
        <f t="shared" si="9"/>
        <v>0</v>
      </c>
      <c r="E13" s="508">
        <v>0</v>
      </c>
      <c r="F13" s="381">
        <f t="shared" si="9"/>
        <v>0</v>
      </c>
      <c r="G13" s="508">
        <v>3</v>
      </c>
      <c r="H13" s="381">
        <f t="shared" si="0"/>
        <v>0.14285714285714285</v>
      </c>
      <c r="I13" s="508">
        <v>3</v>
      </c>
      <c r="J13" s="381">
        <f t="shared" si="1"/>
        <v>0.14285714285714285</v>
      </c>
      <c r="K13" s="508">
        <v>4</v>
      </c>
      <c r="L13" s="381">
        <f t="shared" si="2"/>
        <v>0.19047619047619047</v>
      </c>
      <c r="M13" s="508">
        <v>5</v>
      </c>
      <c r="N13" s="381">
        <f t="shared" si="3"/>
        <v>0.23809523809523808</v>
      </c>
      <c r="O13" s="508">
        <v>3</v>
      </c>
      <c r="P13" s="381">
        <f t="shared" si="4"/>
        <v>0.14285714285714285</v>
      </c>
      <c r="Q13" s="508">
        <v>2</v>
      </c>
      <c r="R13" s="381">
        <f t="shared" si="5"/>
        <v>0.09523809523809523</v>
      </c>
      <c r="S13" s="508">
        <v>0</v>
      </c>
      <c r="T13" s="381">
        <f t="shared" si="6"/>
        <v>0</v>
      </c>
      <c r="U13" s="508">
        <v>0</v>
      </c>
      <c r="V13" s="381">
        <f t="shared" si="7"/>
        <v>0</v>
      </c>
      <c r="W13" s="516">
        <v>1</v>
      </c>
      <c r="X13" s="517">
        <f t="shared" si="8"/>
        <v>0.047619047619047616</v>
      </c>
      <c r="Y13" s="518">
        <f>C13+E13+G13+I13+K13+M13+O13+Q13+S13+U13+W13</f>
        <v>21</v>
      </c>
    </row>
    <row r="14" spans="2:28" ht="13.5" thickBot="1">
      <c r="B14" s="193" t="s">
        <v>165</v>
      </c>
      <c r="C14" s="519">
        <f>SUM(C6:C13)</f>
        <v>57</v>
      </c>
      <c r="D14" s="384">
        <f>C14/$Y14</f>
        <v>0.15119363395225463</v>
      </c>
      <c r="E14" s="519">
        <f>SUM(E6:E13)</f>
        <v>26</v>
      </c>
      <c r="F14" s="384">
        <f>E14/$Y14</f>
        <v>0.06896551724137931</v>
      </c>
      <c r="G14" s="519">
        <f>SUM(G6:G13)</f>
        <v>49</v>
      </c>
      <c r="H14" s="384">
        <f t="shared" si="0"/>
        <v>0.129973474801061</v>
      </c>
      <c r="I14" s="519">
        <f>SUM(I6:I13)</f>
        <v>63</v>
      </c>
      <c r="J14" s="384">
        <f t="shared" si="1"/>
        <v>0.16710875331564987</v>
      </c>
      <c r="K14" s="519">
        <f>SUM(K6:K13)</f>
        <v>52</v>
      </c>
      <c r="L14" s="384">
        <f t="shared" si="2"/>
        <v>0.13793103448275862</v>
      </c>
      <c r="M14" s="519">
        <f>SUM(M6:M13)</f>
        <v>36</v>
      </c>
      <c r="N14" s="384">
        <f>M14/$Y14</f>
        <v>0.09549071618037135</v>
      </c>
      <c r="O14" s="519">
        <f>SUM(O6:O13)</f>
        <v>27</v>
      </c>
      <c r="P14" s="384">
        <f>O14/$Y14</f>
        <v>0.07161803713527852</v>
      </c>
      <c r="Q14" s="519">
        <f>SUM(Q6:Q13)</f>
        <v>19</v>
      </c>
      <c r="R14" s="384">
        <f>Q14/$Y14</f>
        <v>0.050397877984084884</v>
      </c>
      <c r="S14" s="519">
        <f>SUM(S6:S13)</f>
        <v>3</v>
      </c>
      <c r="T14" s="384">
        <f>S14/$Y14</f>
        <v>0.007957559681697613</v>
      </c>
      <c r="U14" s="519">
        <f>SUM(U6:U13)</f>
        <v>0</v>
      </c>
      <c r="V14" s="384">
        <f>U14/$Y14</f>
        <v>0</v>
      </c>
      <c r="W14" s="519">
        <f>SUM(W6:W13)</f>
        <v>45</v>
      </c>
      <c r="X14" s="496">
        <f>W14/$Y14</f>
        <v>0.11936339522546419</v>
      </c>
      <c r="Y14" s="520">
        <f>C14+E14+G14+I14+K14+M14+O14+Q14+S14+U14+W14</f>
        <v>377</v>
      </c>
      <c r="AB14" s="521"/>
    </row>
    <row r="15" ht="12.75">
      <c r="T15" s="32"/>
    </row>
    <row r="16" ht="12.75">
      <c r="B16" t="s">
        <v>293</v>
      </c>
    </row>
    <row r="20" ht="15.75">
      <c r="B20" s="8" t="s">
        <v>1</v>
      </c>
    </row>
  </sheetData>
  <sheetProtection/>
  <mergeCells count="14">
    <mergeCell ref="B2:N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Y5"/>
  </mergeCells>
  <hyperlinks>
    <hyperlink ref="B20" location="Contents!A1" display="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M36"/>
  <sheetViews>
    <sheetView showGridLines="0" zoomScalePageLayoutView="0" workbookViewId="0" topLeftCell="A7">
      <selection activeCell="B2" sqref="B2:U2"/>
    </sheetView>
  </sheetViews>
  <sheetFormatPr defaultColWidth="23.28125" defaultRowHeight="12.75"/>
  <cols>
    <col min="1" max="27" width="17.28125" style="0" customWidth="1"/>
  </cols>
  <sheetData>
    <row r="2" spans="2:39" ht="18">
      <c r="B2" s="548" t="s">
        <v>194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40"/>
      <c r="W2" s="40"/>
      <c r="X2" s="40"/>
      <c r="Y2" s="40"/>
      <c r="Z2" s="40"/>
      <c r="AA2" s="40"/>
      <c r="AB2" s="40"/>
      <c r="AC2" s="40"/>
      <c r="AD2" s="40"/>
      <c r="AE2" s="40"/>
      <c r="AF2" s="39"/>
      <c r="AG2" s="30"/>
      <c r="AH2" s="30"/>
      <c r="AI2" s="30"/>
      <c r="AJ2" s="30"/>
      <c r="AK2" s="30"/>
      <c r="AL2" s="30"/>
      <c r="AM2" s="30"/>
    </row>
    <row r="4" spans="2:21" ht="15">
      <c r="B4" s="553" t="s">
        <v>115</v>
      </c>
      <c r="C4" s="561" t="s">
        <v>153</v>
      </c>
      <c r="D4" s="562"/>
      <c r="E4" s="550" t="s">
        <v>154</v>
      </c>
      <c r="F4" s="550"/>
      <c r="G4" s="557" t="s">
        <v>45</v>
      </c>
      <c r="H4" s="555"/>
      <c r="I4" s="550" t="s">
        <v>155</v>
      </c>
      <c r="J4" s="550"/>
      <c r="K4" s="550" t="s">
        <v>156</v>
      </c>
      <c r="L4" s="550"/>
      <c r="M4" s="550" t="s">
        <v>157</v>
      </c>
      <c r="N4" s="550"/>
      <c r="O4" s="550" t="s">
        <v>47</v>
      </c>
      <c r="P4" s="550"/>
      <c r="Q4" s="557" t="s">
        <v>46</v>
      </c>
      <c r="R4" s="555"/>
      <c r="S4" s="550" t="s">
        <v>106</v>
      </c>
      <c r="T4" s="550"/>
      <c r="U4" s="558" t="s">
        <v>4</v>
      </c>
    </row>
    <row r="5" spans="2:21" ht="15">
      <c r="B5" s="560"/>
      <c r="C5" s="98" t="s">
        <v>102</v>
      </c>
      <c r="D5" s="102" t="s">
        <v>3</v>
      </c>
      <c r="E5" s="98" t="s">
        <v>102</v>
      </c>
      <c r="F5" s="98" t="s">
        <v>3</v>
      </c>
      <c r="G5" s="98" t="s">
        <v>102</v>
      </c>
      <c r="H5" s="104" t="s">
        <v>3</v>
      </c>
      <c r="I5" s="98" t="s">
        <v>102</v>
      </c>
      <c r="J5" s="98" t="s">
        <v>3</v>
      </c>
      <c r="K5" s="98" t="s">
        <v>102</v>
      </c>
      <c r="L5" s="98" t="s">
        <v>3</v>
      </c>
      <c r="M5" s="98" t="s">
        <v>102</v>
      </c>
      <c r="N5" s="98" t="s">
        <v>3</v>
      </c>
      <c r="O5" s="98" t="s">
        <v>102</v>
      </c>
      <c r="P5" s="98" t="s">
        <v>3</v>
      </c>
      <c r="Q5" s="98" t="s">
        <v>102</v>
      </c>
      <c r="R5" s="98" t="s">
        <v>3</v>
      </c>
      <c r="S5" s="98" t="s">
        <v>102</v>
      </c>
      <c r="T5" s="98" t="s">
        <v>3</v>
      </c>
      <c r="U5" s="559"/>
    </row>
    <row r="6" spans="2:21" ht="12.75">
      <c r="B6" s="105" t="s">
        <v>241</v>
      </c>
      <c r="C6" s="75"/>
      <c r="D6" s="218">
        <f>C6/U6</f>
        <v>0</v>
      </c>
      <c r="E6" s="75"/>
      <c r="F6" s="190">
        <f>E6/U6</f>
        <v>0</v>
      </c>
      <c r="G6" s="75">
        <v>1</v>
      </c>
      <c r="H6" s="218">
        <f>G6/U6</f>
        <v>0.041666666666666664</v>
      </c>
      <c r="I6" s="75"/>
      <c r="J6" s="218">
        <f>I6/U6</f>
        <v>0</v>
      </c>
      <c r="K6" s="132">
        <v>10</v>
      </c>
      <c r="L6" s="190">
        <f>K6/U6</f>
        <v>0.4166666666666667</v>
      </c>
      <c r="M6" s="133">
        <v>4</v>
      </c>
      <c r="N6" s="218">
        <f>M6/U6</f>
        <v>0.16666666666666666</v>
      </c>
      <c r="O6" s="75">
        <v>7</v>
      </c>
      <c r="P6" s="218">
        <f>O6/U6</f>
        <v>0.2916666666666667</v>
      </c>
      <c r="Q6" s="132">
        <v>2</v>
      </c>
      <c r="R6" s="190">
        <f>Q6/U6</f>
        <v>0.08333333333333333</v>
      </c>
      <c r="S6" s="133"/>
      <c r="T6" s="190">
        <f>S6/U6</f>
        <v>0</v>
      </c>
      <c r="U6" s="84">
        <f>SUM(S6,Q6,O6,M6,K6,I6,G6,E6,C6)</f>
        <v>24</v>
      </c>
    </row>
    <row r="7" spans="2:21" ht="12.75">
      <c r="B7" s="105" t="s">
        <v>242</v>
      </c>
      <c r="C7" s="75">
        <v>2</v>
      </c>
      <c r="D7" s="218">
        <f aca="true" t="shared" si="0" ref="D7:D28">C7/U7</f>
        <v>0.00156128024980484</v>
      </c>
      <c r="E7" s="75">
        <v>9</v>
      </c>
      <c r="F7" s="190">
        <f aca="true" t="shared" si="1" ref="F7:F28">E7/U7</f>
        <v>0.00702576112412178</v>
      </c>
      <c r="G7" s="75">
        <v>13</v>
      </c>
      <c r="H7" s="218">
        <f aca="true" t="shared" si="2" ref="H7:H28">G7/U7</f>
        <v>0.01014832162373146</v>
      </c>
      <c r="I7" s="75">
        <v>3</v>
      </c>
      <c r="J7" s="218">
        <f aca="true" t="shared" si="3" ref="J7:J28">I7/U7</f>
        <v>0.00234192037470726</v>
      </c>
      <c r="K7" s="103">
        <v>248</v>
      </c>
      <c r="L7" s="190">
        <f aca="true" t="shared" si="4" ref="L7:L28">K7/U7</f>
        <v>0.19359875097580015</v>
      </c>
      <c r="M7" s="133">
        <v>651</v>
      </c>
      <c r="N7" s="218">
        <f aca="true" t="shared" si="5" ref="N7:N28">M7/U7</f>
        <v>0.5081967213114754</v>
      </c>
      <c r="O7" s="75">
        <v>319</v>
      </c>
      <c r="P7" s="218">
        <f aca="true" t="shared" si="6" ref="P7:P28">O7/U7</f>
        <v>0.24902419984387197</v>
      </c>
      <c r="Q7" s="103">
        <v>17</v>
      </c>
      <c r="R7" s="190">
        <f aca="true" t="shared" si="7" ref="R7:R28">Q7/U7</f>
        <v>0.01327088212334114</v>
      </c>
      <c r="S7" s="133">
        <v>19</v>
      </c>
      <c r="T7" s="190">
        <f aca="true" t="shared" si="8" ref="T7:T28">S7/U7</f>
        <v>0.01483216237314598</v>
      </c>
      <c r="U7" s="84">
        <f aca="true" t="shared" si="9" ref="U7:U28">SUM(S7,Q7,O7,M7,K7,I7,G7,E7,C7)</f>
        <v>1281</v>
      </c>
    </row>
    <row r="8" spans="2:21" ht="12.75">
      <c r="B8" s="105" t="s">
        <v>243</v>
      </c>
      <c r="C8" s="75"/>
      <c r="D8" s="218">
        <f t="shared" si="0"/>
        <v>0</v>
      </c>
      <c r="E8" s="75"/>
      <c r="F8" s="190">
        <f t="shared" si="1"/>
        <v>0</v>
      </c>
      <c r="G8" s="75">
        <v>2</v>
      </c>
      <c r="H8" s="218">
        <f t="shared" si="2"/>
        <v>0.010256410256410256</v>
      </c>
      <c r="I8" s="75"/>
      <c r="J8" s="218">
        <f t="shared" si="3"/>
        <v>0</v>
      </c>
      <c r="K8" s="103">
        <v>39</v>
      </c>
      <c r="L8" s="190">
        <f t="shared" si="4"/>
        <v>0.2</v>
      </c>
      <c r="M8" s="133">
        <v>73</v>
      </c>
      <c r="N8" s="218">
        <f t="shared" si="5"/>
        <v>0.37435897435897436</v>
      </c>
      <c r="O8" s="75">
        <v>76</v>
      </c>
      <c r="P8" s="218">
        <f t="shared" si="6"/>
        <v>0.38974358974358975</v>
      </c>
      <c r="Q8" s="103">
        <v>4</v>
      </c>
      <c r="R8" s="190">
        <f t="shared" si="7"/>
        <v>0.020512820512820513</v>
      </c>
      <c r="S8" s="133">
        <v>1</v>
      </c>
      <c r="T8" s="190">
        <f t="shared" si="8"/>
        <v>0.005128205128205128</v>
      </c>
      <c r="U8" s="84">
        <f t="shared" si="9"/>
        <v>195</v>
      </c>
    </row>
    <row r="9" spans="2:21" ht="12.75">
      <c r="B9" s="105" t="s">
        <v>244</v>
      </c>
      <c r="C9" s="75">
        <v>1</v>
      </c>
      <c r="D9" s="218">
        <f t="shared" si="0"/>
        <v>0.0017953321364452424</v>
      </c>
      <c r="E9" s="75">
        <v>3</v>
      </c>
      <c r="F9" s="190">
        <f t="shared" si="1"/>
        <v>0.005385996409335727</v>
      </c>
      <c r="G9" s="75">
        <v>7</v>
      </c>
      <c r="H9" s="218">
        <f t="shared" si="2"/>
        <v>0.012567324955116697</v>
      </c>
      <c r="I9" s="75">
        <v>4</v>
      </c>
      <c r="J9" s="218">
        <f t="shared" si="3"/>
        <v>0.00718132854578097</v>
      </c>
      <c r="K9" s="103">
        <v>110</v>
      </c>
      <c r="L9" s="190">
        <f t="shared" si="4"/>
        <v>0.19748653500897667</v>
      </c>
      <c r="M9" s="133">
        <v>286</v>
      </c>
      <c r="N9" s="218">
        <f t="shared" si="5"/>
        <v>0.5134649910233393</v>
      </c>
      <c r="O9" s="75">
        <v>117</v>
      </c>
      <c r="P9" s="218">
        <f t="shared" si="6"/>
        <v>0.21005385996409337</v>
      </c>
      <c r="Q9" s="103">
        <v>17</v>
      </c>
      <c r="R9" s="190">
        <f t="shared" si="7"/>
        <v>0.03052064631956912</v>
      </c>
      <c r="S9" s="133">
        <v>12</v>
      </c>
      <c r="T9" s="190">
        <f t="shared" si="8"/>
        <v>0.02154398563734291</v>
      </c>
      <c r="U9" s="84">
        <f t="shared" si="9"/>
        <v>557</v>
      </c>
    </row>
    <row r="10" spans="2:21" ht="12.75">
      <c r="B10" s="105" t="s">
        <v>245</v>
      </c>
      <c r="C10" s="75">
        <v>2</v>
      </c>
      <c r="D10" s="218">
        <f t="shared" si="0"/>
        <v>0.0091324200913242</v>
      </c>
      <c r="E10" s="75">
        <v>2</v>
      </c>
      <c r="F10" s="190">
        <f t="shared" si="1"/>
        <v>0.0091324200913242</v>
      </c>
      <c r="G10" s="75">
        <v>5</v>
      </c>
      <c r="H10" s="218">
        <f t="shared" si="2"/>
        <v>0.0228310502283105</v>
      </c>
      <c r="I10" s="75">
        <v>1</v>
      </c>
      <c r="J10" s="218">
        <f t="shared" si="3"/>
        <v>0.0045662100456621</v>
      </c>
      <c r="K10" s="103">
        <v>57</v>
      </c>
      <c r="L10" s="190">
        <f t="shared" si="4"/>
        <v>0.2602739726027397</v>
      </c>
      <c r="M10" s="133">
        <v>106</v>
      </c>
      <c r="N10" s="218">
        <f t="shared" si="5"/>
        <v>0.4840182648401826</v>
      </c>
      <c r="O10" s="75">
        <v>39</v>
      </c>
      <c r="P10" s="218">
        <f t="shared" si="6"/>
        <v>0.1780821917808219</v>
      </c>
      <c r="Q10" s="103">
        <v>5</v>
      </c>
      <c r="R10" s="190">
        <f t="shared" si="7"/>
        <v>0.0228310502283105</v>
      </c>
      <c r="S10" s="133">
        <v>2</v>
      </c>
      <c r="T10" s="190">
        <f t="shared" si="8"/>
        <v>0.0091324200913242</v>
      </c>
      <c r="U10" s="84">
        <f t="shared" si="9"/>
        <v>219</v>
      </c>
    </row>
    <row r="11" spans="2:21" ht="12.75">
      <c r="B11" s="105" t="s">
        <v>246</v>
      </c>
      <c r="C11" s="75">
        <v>2</v>
      </c>
      <c r="D11" s="218">
        <f t="shared" si="0"/>
        <v>0.012987012987012988</v>
      </c>
      <c r="E11" s="75">
        <v>1</v>
      </c>
      <c r="F11" s="190">
        <f t="shared" si="1"/>
        <v>0.006493506493506494</v>
      </c>
      <c r="G11" s="75">
        <v>4</v>
      </c>
      <c r="H11" s="218">
        <f t="shared" si="2"/>
        <v>0.025974025974025976</v>
      </c>
      <c r="I11" s="75">
        <v>2</v>
      </c>
      <c r="J11" s="218">
        <f t="shared" si="3"/>
        <v>0.012987012987012988</v>
      </c>
      <c r="K11" s="103">
        <v>41</v>
      </c>
      <c r="L11" s="190">
        <f t="shared" si="4"/>
        <v>0.2662337662337662</v>
      </c>
      <c r="M11" s="133">
        <v>76</v>
      </c>
      <c r="N11" s="218">
        <f t="shared" si="5"/>
        <v>0.4935064935064935</v>
      </c>
      <c r="O11" s="75">
        <v>23</v>
      </c>
      <c r="P11" s="218">
        <f t="shared" si="6"/>
        <v>0.14935064935064934</v>
      </c>
      <c r="Q11" s="103"/>
      <c r="R11" s="190">
        <f t="shared" si="7"/>
        <v>0</v>
      </c>
      <c r="S11" s="133">
        <v>5</v>
      </c>
      <c r="T11" s="190">
        <f t="shared" si="8"/>
        <v>0.032467532467532464</v>
      </c>
      <c r="U11" s="84">
        <f t="shared" si="9"/>
        <v>154</v>
      </c>
    </row>
    <row r="12" spans="2:21" ht="12.75">
      <c r="B12" s="105" t="s">
        <v>247</v>
      </c>
      <c r="C12" s="75"/>
      <c r="D12" s="218">
        <f t="shared" si="0"/>
        <v>0</v>
      </c>
      <c r="E12" s="75"/>
      <c r="F12" s="190">
        <f t="shared" si="1"/>
        <v>0</v>
      </c>
      <c r="G12" s="75">
        <v>5</v>
      </c>
      <c r="H12" s="218">
        <f t="shared" si="2"/>
        <v>0.02066115702479339</v>
      </c>
      <c r="I12" s="75"/>
      <c r="J12" s="218">
        <f t="shared" si="3"/>
        <v>0</v>
      </c>
      <c r="K12" s="103">
        <v>74</v>
      </c>
      <c r="L12" s="190">
        <f t="shared" si="4"/>
        <v>0.30578512396694213</v>
      </c>
      <c r="M12" s="133">
        <v>52</v>
      </c>
      <c r="N12" s="218">
        <f t="shared" si="5"/>
        <v>0.21487603305785125</v>
      </c>
      <c r="O12" s="75">
        <v>105</v>
      </c>
      <c r="P12" s="218">
        <f t="shared" si="6"/>
        <v>0.43388429752066116</v>
      </c>
      <c r="Q12" s="103">
        <v>4</v>
      </c>
      <c r="R12" s="190">
        <f t="shared" si="7"/>
        <v>0.01652892561983471</v>
      </c>
      <c r="S12" s="133">
        <v>2</v>
      </c>
      <c r="T12" s="190">
        <f t="shared" si="8"/>
        <v>0.008264462809917356</v>
      </c>
      <c r="U12" s="84">
        <f t="shared" si="9"/>
        <v>242</v>
      </c>
    </row>
    <row r="13" spans="2:21" ht="12.75">
      <c r="B13" s="105" t="s">
        <v>248</v>
      </c>
      <c r="C13" s="75"/>
      <c r="D13" s="218">
        <f t="shared" si="0"/>
        <v>0</v>
      </c>
      <c r="E13" s="75"/>
      <c r="F13" s="190">
        <f t="shared" si="1"/>
        <v>0</v>
      </c>
      <c r="G13" s="75">
        <v>1</v>
      </c>
      <c r="H13" s="218">
        <f t="shared" si="2"/>
        <v>0.018518518518518517</v>
      </c>
      <c r="I13" s="75"/>
      <c r="J13" s="218">
        <f t="shared" si="3"/>
        <v>0</v>
      </c>
      <c r="K13" s="103">
        <v>19</v>
      </c>
      <c r="L13" s="190">
        <f t="shared" si="4"/>
        <v>0.35185185185185186</v>
      </c>
      <c r="M13" s="133">
        <v>22</v>
      </c>
      <c r="N13" s="218">
        <f t="shared" si="5"/>
        <v>0.4074074074074074</v>
      </c>
      <c r="O13" s="75">
        <v>10</v>
      </c>
      <c r="P13" s="218">
        <f t="shared" si="6"/>
        <v>0.18518518518518517</v>
      </c>
      <c r="Q13" s="103">
        <v>1</v>
      </c>
      <c r="R13" s="190">
        <f t="shared" si="7"/>
        <v>0.018518518518518517</v>
      </c>
      <c r="S13" s="133">
        <v>1</v>
      </c>
      <c r="T13" s="190">
        <f t="shared" si="8"/>
        <v>0.018518518518518517</v>
      </c>
      <c r="U13" s="84">
        <f t="shared" si="9"/>
        <v>54</v>
      </c>
    </row>
    <row r="14" spans="2:21" ht="12.75">
      <c r="B14" s="105" t="s">
        <v>113</v>
      </c>
      <c r="C14" s="75">
        <v>1</v>
      </c>
      <c r="D14" s="218">
        <f t="shared" si="0"/>
        <v>0.007462686567164179</v>
      </c>
      <c r="E14" s="75"/>
      <c r="F14" s="190">
        <f t="shared" si="1"/>
        <v>0</v>
      </c>
      <c r="G14" s="75">
        <v>3</v>
      </c>
      <c r="H14" s="218">
        <f t="shared" si="2"/>
        <v>0.022388059701492536</v>
      </c>
      <c r="I14" s="75">
        <v>1</v>
      </c>
      <c r="J14" s="218">
        <f t="shared" si="3"/>
        <v>0.007462686567164179</v>
      </c>
      <c r="K14" s="103">
        <v>34</v>
      </c>
      <c r="L14" s="190">
        <f t="shared" si="4"/>
        <v>0.2537313432835821</v>
      </c>
      <c r="M14" s="133">
        <v>73</v>
      </c>
      <c r="N14" s="218">
        <f t="shared" si="5"/>
        <v>0.5447761194029851</v>
      </c>
      <c r="O14" s="75">
        <v>18</v>
      </c>
      <c r="P14" s="218">
        <f t="shared" si="6"/>
        <v>0.13432835820895522</v>
      </c>
      <c r="Q14" s="103"/>
      <c r="R14" s="190">
        <f t="shared" si="7"/>
        <v>0</v>
      </c>
      <c r="S14" s="133">
        <v>4</v>
      </c>
      <c r="T14" s="190">
        <f t="shared" si="8"/>
        <v>0.029850746268656716</v>
      </c>
      <c r="U14" s="84">
        <f t="shared" si="9"/>
        <v>134</v>
      </c>
    </row>
    <row r="15" spans="2:21" ht="12.75">
      <c r="B15" s="105" t="s">
        <v>249</v>
      </c>
      <c r="C15" s="75"/>
      <c r="D15" s="218">
        <f t="shared" si="0"/>
        <v>0</v>
      </c>
      <c r="E15" s="75"/>
      <c r="F15" s="190">
        <f t="shared" si="1"/>
        <v>0</v>
      </c>
      <c r="G15" s="75">
        <v>4</v>
      </c>
      <c r="H15" s="218">
        <f t="shared" si="2"/>
        <v>0.041237113402061855</v>
      </c>
      <c r="I15" s="75">
        <v>1</v>
      </c>
      <c r="J15" s="218">
        <f t="shared" si="3"/>
        <v>0.010309278350515464</v>
      </c>
      <c r="K15" s="103">
        <v>30</v>
      </c>
      <c r="L15" s="190">
        <f t="shared" si="4"/>
        <v>0.30927835051546393</v>
      </c>
      <c r="M15" s="133">
        <v>48</v>
      </c>
      <c r="N15" s="218">
        <f t="shared" si="5"/>
        <v>0.4948453608247423</v>
      </c>
      <c r="O15" s="75">
        <v>9</v>
      </c>
      <c r="P15" s="218">
        <f t="shared" si="6"/>
        <v>0.09278350515463918</v>
      </c>
      <c r="Q15" s="103">
        <v>5</v>
      </c>
      <c r="R15" s="190">
        <f t="shared" si="7"/>
        <v>0.05154639175257732</v>
      </c>
      <c r="S15" s="133"/>
      <c r="T15" s="190">
        <f t="shared" si="8"/>
        <v>0</v>
      </c>
      <c r="U15" s="84">
        <f t="shared" si="9"/>
        <v>97</v>
      </c>
    </row>
    <row r="16" spans="2:21" ht="12.75">
      <c r="B16" s="105" t="s">
        <v>250</v>
      </c>
      <c r="C16" s="75"/>
      <c r="D16" s="218">
        <f t="shared" si="0"/>
        <v>0</v>
      </c>
      <c r="E16" s="75"/>
      <c r="F16" s="190">
        <f t="shared" si="1"/>
        <v>0</v>
      </c>
      <c r="G16" s="75">
        <v>1</v>
      </c>
      <c r="H16" s="218">
        <f t="shared" si="2"/>
        <v>0.015151515151515152</v>
      </c>
      <c r="I16" s="75">
        <v>2</v>
      </c>
      <c r="J16" s="218">
        <f t="shared" si="3"/>
        <v>0.030303030303030304</v>
      </c>
      <c r="K16" s="103">
        <v>20</v>
      </c>
      <c r="L16" s="190">
        <f t="shared" si="4"/>
        <v>0.30303030303030304</v>
      </c>
      <c r="M16" s="133">
        <v>32</v>
      </c>
      <c r="N16" s="218">
        <f t="shared" si="5"/>
        <v>0.48484848484848486</v>
      </c>
      <c r="O16" s="75">
        <v>11</v>
      </c>
      <c r="P16" s="218">
        <f t="shared" si="6"/>
        <v>0.16666666666666666</v>
      </c>
      <c r="Q16" s="103"/>
      <c r="R16" s="190">
        <f t="shared" si="7"/>
        <v>0</v>
      </c>
      <c r="S16" s="133"/>
      <c r="T16" s="190">
        <f t="shared" si="8"/>
        <v>0</v>
      </c>
      <c r="U16" s="84">
        <f t="shared" si="9"/>
        <v>66</v>
      </c>
    </row>
    <row r="17" spans="2:21" ht="12.75">
      <c r="B17" s="105" t="s">
        <v>251</v>
      </c>
      <c r="C17" s="75"/>
      <c r="D17" s="218">
        <f t="shared" si="0"/>
        <v>0</v>
      </c>
      <c r="E17" s="75"/>
      <c r="F17" s="190">
        <f t="shared" si="1"/>
        <v>0</v>
      </c>
      <c r="G17" s="75">
        <v>2</v>
      </c>
      <c r="H17" s="218">
        <f t="shared" si="2"/>
        <v>0.010638297872340425</v>
      </c>
      <c r="I17" s="75">
        <v>2</v>
      </c>
      <c r="J17" s="218">
        <f t="shared" si="3"/>
        <v>0.010638297872340425</v>
      </c>
      <c r="K17" s="103">
        <v>65</v>
      </c>
      <c r="L17" s="190">
        <f t="shared" si="4"/>
        <v>0.34574468085106386</v>
      </c>
      <c r="M17" s="133">
        <v>61</v>
      </c>
      <c r="N17" s="218">
        <f t="shared" si="5"/>
        <v>0.324468085106383</v>
      </c>
      <c r="O17" s="75">
        <v>51</v>
      </c>
      <c r="P17" s="218">
        <f t="shared" si="6"/>
        <v>0.2712765957446808</v>
      </c>
      <c r="Q17" s="103">
        <v>3</v>
      </c>
      <c r="R17" s="190">
        <f t="shared" si="7"/>
        <v>0.015957446808510637</v>
      </c>
      <c r="S17" s="133">
        <v>4</v>
      </c>
      <c r="T17" s="190">
        <f t="shared" si="8"/>
        <v>0.02127659574468085</v>
      </c>
      <c r="U17" s="84">
        <f t="shared" si="9"/>
        <v>188</v>
      </c>
    </row>
    <row r="18" spans="2:21" ht="12.75">
      <c r="B18" s="105" t="s">
        <v>252</v>
      </c>
      <c r="C18" s="75"/>
      <c r="D18" s="218">
        <f t="shared" si="0"/>
        <v>0</v>
      </c>
      <c r="E18" s="75"/>
      <c r="F18" s="190">
        <f t="shared" si="1"/>
        <v>0</v>
      </c>
      <c r="G18" s="75">
        <v>3</v>
      </c>
      <c r="H18" s="218">
        <f t="shared" si="2"/>
        <v>0.039473684210526314</v>
      </c>
      <c r="I18" s="75"/>
      <c r="J18" s="218">
        <f t="shared" si="3"/>
        <v>0</v>
      </c>
      <c r="K18" s="103">
        <v>25</v>
      </c>
      <c r="L18" s="190">
        <f t="shared" si="4"/>
        <v>0.32894736842105265</v>
      </c>
      <c r="M18" s="133">
        <v>20</v>
      </c>
      <c r="N18" s="218">
        <f t="shared" si="5"/>
        <v>0.2631578947368421</v>
      </c>
      <c r="O18" s="75">
        <v>24</v>
      </c>
      <c r="P18" s="218">
        <f t="shared" si="6"/>
        <v>0.3157894736842105</v>
      </c>
      <c r="Q18" s="103">
        <v>2</v>
      </c>
      <c r="R18" s="190">
        <f t="shared" si="7"/>
        <v>0.02631578947368421</v>
      </c>
      <c r="S18" s="133">
        <v>2</v>
      </c>
      <c r="T18" s="190">
        <f t="shared" si="8"/>
        <v>0.02631578947368421</v>
      </c>
      <c r="U18" s="84">
        <f t="shared" si="9"/>
        <v>76</v>
      </c>
    </row>
    <row r="19" spans="2:21" ht="12.75">
      <c r="B19" s="105" t="s">
        <v>253</v>
      </c>
      <c r="C19" s="75"/>
      <c r="D19" s="218">
        <f t="shared" si="0"/>
        <v>0</v>
      </c>
      <c r="E19" s="75"/>
      <c r="F19" s="190">
        <f t="shared" si="1"/>
        <v>0</v>
      </c>
      <c r="G19" s="75"/>
      <c r="H19" s="218">
        <f t="shared" si="2"/>
        <v>0</v>
      </c>
      <c r="I19" s="75"/>
      <c r="J19" s="218">
        <f t="shared" si="3"/>
        <v>0</v>
      </c>
      <c r="K19" s="103">
        <v>9</v>
      </c>
      <c r="L19" s="190">
        <f t="shared" si="4"/>
        <v>0.23684210526315788</v>
      </c>
      <c r="M19" s="133">
        <v>21</v>
      </c>
      <c r="N19" s="218">
        <f t="shared" si="5"/>
        <v>0.5526315789473685</v>
      </c>
      <c r="O19" s="75">
        <v>5</v>
      </c>
      <c r="P19" s="218">
        <f t="shared" si="6"/>
        <v>0.13157894736842105</v>
      </c>
      <c r="Q19" s="103"/>
      <c r="R19" s="190">
        <f t="shared" si="7"/>
        <v>0</v>
      </c>
      <c r="S19" s="133">
        <v>3</v>
      </c>
      <c r="T19" s="190">
        <f t="shared" si="8"/>
        <v>0.07894736842105263</v>
      </c>
      <c r="U19" s="84">
        <f t="shared" si="9"/>
        <v>38</v>
      </c>
    </row>
    <row r="20" spans="2:21" ht="12.75">
      <c r="B20" s="105" t="s">
        <v>254</v>
      </c>
      <c r="C20" s="75"/>
      <c r="D20" s="218">
        <f t="shared" si="0"/>
        <v>0</v>
      </c>
      <c r="E20" s="75">
        <v>3</v>
      </c>
      <c r="F20" s="190">
        <f t="shared" si="1"/>
        <v>0.012</v>
      </c>
      <c r="G20" s="75">
        <v>5</v>
      </c>
      <c r="H20" s="218">
        <f t="shared" si="2"/>
        <v>0.02</v>
      </c>
      <c r="I20" s="75"/>
      <c r="J20" s="218">
        <f t="shared" si="3"/>
        <v>0</v>
      </c>
      <c r="K20" s="103">
        <v>42</v>
      </c>
      <c r="L20" s="190">
        <f t="shared" si="4"/>
        <v>0.168</v>
      </c>
      <c r="M20" s="133">
        <v>148</v>
      </c>
      <c r="N20" s="218">
        <f t="shared" si="5"/>
        <v>0.592</v>
      </c>
      <c r="O20" s="75">
        <v>43</v>
      </c>
      <c r="P20" s="218">
        <f t="shared" si="6"/>
        <v>0.172</v>
      </c>
      <c r="Q20" s="103">
        <v>2</v>
      </c>
      <c r="R20" s="190">
        <f t="shared" si="7"/>
        <v>0.008</v>
      </c>
      <c r="S20" s="133">
        <v>7</v>
      </c>
      <c r="T20" s="190">
        <f t="shared" si="8"/>
        <v>0.028</v>
      </c>
      <c r="U20" s="84">
        <f t="shared" si="9"/>
        <v>250</v>
      </c>
    </row>
    <row r="21" spans="2:21" ht="12.75">
      <c r="B21" s="105" t="s">
        <v>255</v>
      </c>
      <c r="C21" s="75"/>
      <c r="D21" s="218">
        <f t="shared" si="0"/>
        <v>0</v>
      </c>
      <c r="E21" s="75"/>
      <c r="F21" s="190">
        <f t="shared" si="1"/>
        <v>0</v>
      </c>
      <c r="G21" s="75">
        <v>1</v>
      </c>
      <c r="H21" s="218">
        <f t="shared" si="2"/>
        <v>0.010869565217391304</v>
      </c>
      <c r="I21" s="75"/>
      <c r="J21" s="218">
        <f t="shared" si="3"/>
        <v>0</v>
      </c>
      <c r="K21" s="103">
        <v>14</v>
      </c>
      <c r="L21" s="190">
        <f t="shared" si="4"/>
        <v>0.15217391304347827</v>
      </c>
      <c r="M21" s="133">
        <v>57</v>
      </c>
      <c r="N21" s="218">
        <f t="shared" si="5"/>
        <v>0.6195652173913043</v>
      </c>
      <c r="O21" s="75">
        <v>18</v>
      </c>
      <c r="P21" s="218">
        <f t="shared" si="6"/>
        <v>0.1956521739130435</v>
      </c>
      <c r="Q21" s="103"/>
      <c r="R21" s="190">
        <f t="shared" si="7"/>
        <v>0</v>
      </c>
      <c r="S21" s="133">
        <v>2</v>
      </c>
      <c r="T21" s="190">
        <f t="shared" si="8"/>
        <v>0.021739130434782608</v>
      </c>
      <c r="U21" s="84">
        <f t="shared" si="9"/>
        <v>92</v>
      </c>
    </row>
    <row r="22" spans="2:21" ht="12.75">
      <c r="B22" s="105" t="s">
        <v>256</v>
      </c>
      <c r="C22" s="75">
        <v>2</v>
      </c>
      <c r="D22" s="218">
        <f t="shared" si="0"/>
        <v>0.1111111111111111</v>
      </c>
      <c r="E22" s="75"/>
      <c r="F22" s="190">
        <f t="shared" si="1"/>
        <v>0</v>
      </c>
      <c r="G22" s="75"/>
      <c r="H22" s="218">
        <f t="shared" si="2"/>
        <v>0</v>
      </c>
      <c r="I22" s="75"/>
      <c r="J22" s="218">
        <f t="shared" si="3"/>
        <v>0</v>
      </c>
      <c r="K22" s="103">
        <v>4</v>
      </c>
      <c r="L22" s="190">
        <f t="shared" si="4"/>
        <v>0.2222222222222222</v>
      </c>
      <c r="M22" s="133">
        <v>1</v>
      </c>
      <c r="N22" s="218">
        <f t="shared" si="5"/>
        <v>0.05555555555555555</v>
      </c>
      <c r="O22" s="75">
        <v>11</v>
      </c>
      <c r="P22" s="218">
        <f t="shared" si="6"/>
        <v>0.6111111111111112</v>
      </c>
      <c r="Q22" s="103"/>
      <c r="R22" s="190">
        <f t="shared" si="7"/>
        <v>0</v>
      </c>
      <c r="S22" s="133"/>
      <c r="T22" s="190">
        <f t="shared" si="8"/>
        <v>0</v>
      </c>
      <c r="U22" s="84">
        <f t="shared" si="9"/>
        <v>18</v>
      </c>
    </row>
    <row r="23" spans="2:21" ht="12.75">
      <c r="B23" s="105" t="s">
        <v>257</v>
      </c>
      <c r="C23" s="75">
        <v>2</v>
      </c>
      <c r="D23" s="218">
        <f t="shared" si="0"/>
        <v>0.003215434083601286</v>
      </c>
      <c r="E23" s="75"/>
      <c r="F23" s="190">
        <f t="shared" si="1"/>
        <v>0</v>
      </c>
      <c r="G23" s="75">
        <v>4</v>
      </c>
      <c r="H23" s="218">
        <f t="shared" si="2"/>
        <v>0.006430868167202572</v>
      </c>
      <c r="I23" s="75">
        <v>4</v>
      </c>
      <c r="J23" s="218">
        <f t="shared" si="3"/>
        <v>0.006430868167202572</v>
      </c>
      <c r="K23" s="103">
        <v>98</v>
      </c>
      <c r="L23" s="190">
        <f t="shared" si="4"/>
        <v>0.15755627009646303</v>
      </c>
      <c r="M23" s="133">
        <v>241</v>
      </c>
      <c r="N23" s="218">
        <f t="shared" si="5"/>
        <v>0.387459807073955</v>
      </c>
      <c r="O23" s="75">
        <v>249</v>
      </c>
      <c r="P23" s="218">
        <f t="shared" si="6"/>
        <v>0.4003215434083601</v>
      </c>
      <c r="Q23" s="103">
        <v>10</v>
      </c>
      <c r="R23" s="190">
        <f t="shared" si="7"/>
        <v>0.01607717041800643</v>
      </c>
      <c r="S23" s="133">
        <v>14</v>
      </c>
      <c r="T23" s="190">
        <f t="shared" si="8"/>
        <v>0.022508038585209004</v>
      </c>
      <c r="U23" s="84">
        <f t="shared" si="9"/>
        <v>622</v>
      </c>
    </row>
    <row r="24" spans="2:21" ht="12.75">
      <c r="B24" s="105" t="s">
        <v>258</v>
      </c>
      <c r="C24" s="75"/>
      <c r="D24" s="218">
        <f t="shared" si="0"/>
        <v>0</v>
      </c>
      <c r="E24" s="75"/>
      <c r="F24" s="190">
        <f t="shared" si="1"/>
        <v>0</v>
      </c>
      <c r="G24" s="75"/>
      <c r="H24" s="218">
        <f t="shared" si="2"/>
        <v>0</v>
      </c>
      <c r="I24" s="75"/>
      <c r="J24" s="218">
        <f t="shared" si="3"/>
        <v>0</v>
      </c>
      <c r="K24" s="103">
        <v>19</v>
      </c>
      <c r="L24" s="190">
        <f t="shared" si="4"/>
        <v>0.5757575757575758</v>
      </c>
      <c r="M24" s="133">
        <v>4</v>
      </c>
      <c r="N24" s="218">
        <f t="shared" si="5"/>
        <v>0.12121212121212122</v>
      </c>
      <c r="O24" s="75">
        <v>8</v>
      </c>
      <c r="P24" s="218">
        <f t="shared" si="6"/>
        <v>0.24242424242424243</v>
      </c>
      <c r="Q24" s="103">
        <v>2</v>
      </c>
      <c r="R24" s="190">
        <f t="shared" si="7"/>
        <v>0.06060606060606061</v>
      </c>
      <c r="S24" s="133"/>
      <c r="T24" s="190">
        <f t="shared" si="8"/>
        <v>0</v>
      </c>
      <c r="U24" s="84">
        <f t="shared" si="9"/>
        <v>33</v>
      </c>
    </row>
    <row r="25" spans="2:21" ht="12.75">
      <c r="B25" s="105" t="s">
        <v>259</v>
      </c>
      <c r="C25" s="75">
        <v>5</v>
      </c>
      <c r="D25" s="218">
        <f t="shared" si="0"/>
        <v>0.0033112582781456954</v>
      </c>
      <c r="E25" s="75">
        <v>2</v>
      </c>
      <c r="F25" s="190">
        <f t="shared" si="1"/>
        <v>0.0013245033112582781</v>
      </c>
      <c r="G25" s="75">
        <v>18</v>
      </c>
      <c r="H25" s="218">
        <f t="shared" si="2"/>
        <v>0.011920529801324504</v>
      </c>
      <c r="I25" s="75">
        <v>4</v>
      </c>
      <c r="J25" s="218">
        <f t="shared" si="3"/>
        <v>0.0026490066225165563</v>
      </c>
      <c r="K25" s="103">
        <v>275</v>
      </c>
      <c r="L25" s="190">
        <f t="shared" si="4"/>
        <v>0.18211920529801323</v>
      </c>
      <c r="M25" s="133">
        <v>537</v>
      </c>
      <c r="N25" s="218">
        <f t="shared" si="5"/>
        <v>0.35562913907284766</v>
      </c>
      <c r="O25" s="75">
        <v>621</v>
      </c>
      <c r="P25" s="218">
        <f t="shared" si="6"/>
        <v>0.4112582781456954</v>
      </c>
      <c r="Q25" s="103">
        <v>25</v>
      </c>
      <c r="R25" s="190">
        <f t="shared" si="7"/>
        <v>0.016556291390728478</v>
      </c>
      <c r="S25" s="133">
        <v>23</v>
      </c>
      <c r="T25" s="190">
        <f t="shared" si="8"/>
        <v>0.015231788079470199</v>
      </c>
      <c r="U25" s="84">
        <f t="shared" si="9"/>
        <v>1510</v>
      </c>
    </row>
    <row r="26" spans="2:21" ht="12.75">
      <c r="B26" s="105" t="s">
        <v>260</v>
      </c>
      <c r="C26" s="75"/>
      <c r="D26" s="218">
        <f t="shared" si="0"/>
        <v>0</v>
      </c>
      <c r="E26" s="75"/>
      <c r="F26" s="190">
        <f t="shared" si="1"/>
        <v>0</v>
      </c>
      <c r="G26" s="75"/>
      <c r="H26" s="218">
        <f t="shared" si="2"/>
        <v>0</v>
      </c>
      <c r="I26" s="75">
        <v>1</v>
      </c>
      <c r="J26" s="218">
        <f t="shared" si="3"/>
        <v>0.06666666666666667</v>
      </c>
      <c r="K26" s="103">
        <v>9</v>
      </c>
      <c r="L26" s="190">
        <f t="shared" si="4"/>
        <v>0.6</v>
      </c>
      <c r="M26" s="133">
        <v>2</v>
      </c>
      <c r="N26" s="218">
        <f t="shared" si="5"/>
        <v>0.13333333333333333</v>
      </c>
      <c r="O26" s="75">
        <v>1</v>
      </c>
      <c r="P26" s="218">
        <f t="shared" si="6"/>
        <v>0.06666666666666667</v>
      </c>
      <c r="Q26" s="103">
        <v>2</v>
      </c>
      <c r="R26" s="190">
        <f t="shared" si="7"/>
        <v>0.13333333333333333</v>
      </c>
      <c r="S26" s="133"/>
      <c r="T26" s="190">
        <f t="shared" si="8"/>
        <v>0</v>
      </c>
      <c r="U26" s="84">
        <f t="shared" si="9"/>
        <v>15</v>
      </c>
    </row>
    <row r="27" spans="2:21" ht="13.5" thickBot="1">
      <c r="B27" s="106" t="s">
        <v>261</v>
      </c>
      <c r="C27" s="76">
        <v>1</v>
      </c>
      <c r="D27" s="219">
        <f t="shared" si="0"/>
        <v>0.004901960784313725</v>
      </c>
      <c r="E27" s="76"/>
      <c r="F27" s="191">
        <f t="shared" si="1"/>
        <v>0</v>
      </c>
      <c r="G27" s="76">
        <v>2</v>
      </c>
      <c r="H27" s="219">
        <f t="shared" si="2"/>
        <v>0.00980392156862745</v>
      </c>
      <c r="I27" s="76">
        <v>1</v>
      </c>
      <c r="J27" s="219">
        <f t="shared" si="3"/>
        <v>0.004901960784313725</v>
      </c>
      <c r="K27" s="109">
        <v>48</v>
      </c>
      <c r="L27" s="191">
        <f t="shared" si="4"/>
        <v>0.23529411764705882</v>
      </c>
      <c r="M27" s="136">
        <v>60</v>
      </c>
      <c r="N27" s="219">
        <f t="shared" si="5"/>
        <v>0.29411764705882354</v>
      </c>
      <c r="O27" s="76">
        <v>82</v>
      </c>
      <c r="P27" s="219">
        <f t="shared" si="6"/>
        <v>0.4019607843137255</v>
      </c>
      <c r="Q27" s="109">
        <v>6</v>
      </c>
      <c r="R27" s="191">
        <f t="shared" si="7"/>
        <v>0.029411764705882353</v>
      </c>
      <c r="S27" s="136">
        <v>4</v>
      </c>
      <c r="T27" s="191">
        <f t="shared" si="8"/>
        <v>0.0196078431372549</v>
      </c>
      <c r="U27" s="93">
        <f t="shared" si="9"/>
        <v>204</v>
      </c>
    </row>
    <row r="28" spans="2:21" ht="13.5" thickBot="1">
      <c r="B28" s="88" t="s">
        <v>44</v>
      </c>
      <c r="C28" s="97">
        <v>18</v>
      </c>
      <c r="D28" s="224">
        <f t="shared" si="0"/>
        <v>0.002965892239248641</v>
      </c>
      <c r="E28" s="97">
        <v>20</v>
      </c>
      <c r="F28" s="201">
        <f t="shared" si="1"/>
        <v>0.0032954358213873785</v>
      </c>
      <c r="G28" s="97">
        <v>81</v>
      </c>
      <c r="H28" s="224">
        <f t="shared" si="2"/>
        <v>0.013346515076618883</v>
      </c>
      <c r="I28" s="97">
        <v>26</v>
      </c>
      <c r="J28" s="224">
        <f t="shared" si="3"/>
        <v>0.004284066567803592</v>
      </c>
      <c r="K28" s="110">
        <v>1290</v>
      </c>
      <c r="L28" s="201">
        <f t="shared" si="4"/>
        <v>0.2125556104794859</v>
      </c>
      <c r="M28" s="91">
        <v>2575</v>
      </c>
      <c r="N28" s="224">
        <f t="shared" si="5"/>
        <v>0.424287362003625</v>
      </c>
      <c r="O28" s="97">
        <v>1847</v>
      </c>
      <c r="P28" s="224">
        <f t="shared" si="6"/>
        <v>0.3043334981051244</v>
      </c>
      <c r="Q28" s="110">
        <v>107</v>
      </c>
      <c r="R28" s="201">
        <f t="shared" si="7"/>
        <v>0.017630581644422477</v>
      </c>
      <c r="S28" s="91">
        <v>105</v>
      </c>
      <c r="T28" s="201">
        <f t="shared" si="8"/>
        <v>0.01730103806228374</v>
      </c>
      <c r="U28" s="86">
        <f t="shared" si="9"/>
        <v>6069</v>
      </c>
    </row>
    <row r="30" ht="12.75">
      <c r="B30" s="6" t="s">
        <v>5</v>
      </c>
    </row>
    <row r="31" ht="12.75">
      <c r="B31" t="s">
        <v>43</v>
      </c>
    </row>
    <row r="32" ht="12.75">
      <c r="B32" t="s">
        <v>74</v>
      </c>
    </row>
    <row r="33" ht="12.75">
      <c r="B33" s="7" t="s">
        <v>108</v>
      </c>
    </row>
    <row r="34" ht="12.75">
      <c r="B34" t="s">
        <v>185</v>
      </c>
    </row>
    <row r="36" ht="20.25">
      <c r="B36" s="5" t="s">
        <v>1</v>
      </c>
    </row>
  </sheetData>
  <sheetProtection/>
  <mergeCells count="12">
    <mergeCell ref="B2:U2"/>
    <mergeCell ref="E4:F4"/>
    <mergeCell ref="G4:H4"/>
    <mergeCell ref="I4:J4"/>
    <mergeCell ref="K4:L4"/>
    <mergeCell ref="M4:N4"/>
    <mergeCell ref="O4:P4"/>
    <mergeCell ref="Q4:R4"/>
    <mergeCell ref="S4:T4"/>
    <mergeCell ref="U4:U5"/>
    <mergeCell ref="B4:B5"/>
    <mergeCell ref="C4:D4"/>
  </mergeCells>
  <hyperlinks>
    <hyperlink ref="B36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A66BD3"/>
  </sheetPr>
  <dimension ref="B2:I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22.421875" style="0" customWidth="1"/>
    <col min="9" max="9" width="20.140625" style="0" customWidth="1"/>
  </cols>
  <sheetData>
    <row r="2" spans="2:9" ht="18.75">
      <c r="B2" s="12" t="s">
        <v>295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42" customHeight="1">
      <c r="B4" s="716" t="s">
        <v>27</v>
      </c>
      <c r="C4" s="718" t="s">
        <v>30</v>
      </c>
      <c r="D4" s="719"/>
      <c r="E4" s="719" t="s">
        <v>31</v>
      </c>
      <c r="F4" s="719"/>
      <c r="G4" s="720" t="s">
        <v>166</v>
      </c>
      <c r="H4" s="721"/>
      <c r="I4" s="722" t="s">
        <v>4</v>
      </c>
    </row>
    <row r="5" spans="2:9" ht="17.25" customHeight="1" thickBot="1">
      <c r="B5" s="717"/>
      <c r="C5" s="522" t="s">
        <v>102</v>
      </c>
      <c r="D5" s="523" t="s">
        <v>3</v>
      </c>
      <c r="E5" s="523" t="s">
        <v>102</v>
      </c>
      <c r="F5" s="523" t="s">
        <v>3</v>
      </c>
      <c r="G5" s="523" t="s">
        <v>102</v>
      </c>
      <c r="H5" s="524" t="s">
        <v>3</v>
      </c>
      <c r="I5" s="723"/>
    </row>
    <row r="6" spans="2:9" ht="12.75">
      <c r="B6" s="413" t="s">
        <v>279</v>
      </c>
      <c r="C6" s="336">
        <v>103</v>
      </c>
      <c r="D6" s="337">
        <f>C6/I6</f>
        <v>0.3056379821958457</v>
      </c>
      <c r="E6" s="338">
        <v>202</v>
      </c>
      <c r="F6" s="337">
        <f>E6/I6</f>
        <v>0.599406528189911</v>
      </c>
      <c r="G6" s="338">
        <v>32</v>
      </c>
      <c r="H6" s="339">
        <f>G6/I6</f>
        <v>0.09495548961424333</v>
      </c>
      <c r="I6" s="340">
        <f>C6+E6+G6</f>
        <v>337</v>
      </c>
    </row>
    <row r="7" spans="2:9" ht="12.75">
      <c r="B7" s="413" t="s">
        <v>167</v>
      </c>
      <c r="C7" s="341">
        <v>73</v>
      </c>
      <c r="D7" s="237">
        <f aca="true" t="shared" si="0" ref="D7:D13">C7/I7</f>
        <v>0.38219895287958117</v>
      </c>
      <c r="E7" s="187">
        <v>114</v>
      </c>
      <c r="F7" s="237">
        <f aca="true" t="shared" si="1" ref="F7:F13">E7/I7</f>
        <v>0.5968586387434555</v>
      </c>
      <c r="G7" s="187">
        <v>4</v>
      </c>
      <c r="H7" s="342">
        <f aca="true" t="shared" si="2" ref="H7:H13">G7/I7</f>
        <v>0.020942408376963352</v>
      </c>
      <c r="I7" s="340">
        <f aca="true" t="shared" si="3" ref="I7:I13">C7+E7+G7</f>
        <v>191</v>
      </c>
    </row>
    <row r="8" spans="2:9" ht="12.75">
      <c r="B8" s="413" t="s">
        <v>280</v>
      </c>
      <c r="C8" s="341">
        <v>90</v>
      </c>
      <c r="D8" s="237">
        <f t="shared" si="0"/>
        <v>0.4411764705882353</v>
      </c>
      <c r="E8" s="187">
        <v>102</v>
      </c>
      <c r="F8" s="237">
        <f t="shared" si="1"/>
        <v>0.5</v>
      </c>
      <c r="G8" s="187">
        <v>12</v>
      </c>
      <c r="H8" s="342">
        <f t="shared" si="2"/>
        <v>0.058823529411764705</v>
      </c>
      <c r="I8" s="340">
        <f>C8+E8+G8</f>
        <v>204</v>
      </c>
    </row>
    <row r="9" spans="2:9" ht="12.75">
      <c r="B9" s="413" t="s">
        <v>281</v>
      </c>
      <c r="C9" s="341">
        <v>29</v>
      </c>
      <c r="D9" s="237">
        <f t="shared" si="0"/>
        <v>0.3333333333333333</v>
      </c>
      <c r="E9" s="187">
        <v>41</v>
      </c>
      <c r="F9" s="237">
        <f t="shared" si="1"/>
        <v>0.47126436781609193</v>
      </c>
      <c r="G9" s="187">
        <v>17</v>
      </c>
      <c r="H9" s="342">
        <f t="shared" si="2"/>
        <v>0.19540229885057472</v>
      </c>
      <c r="I9" s="340">
        <f t="shared" si="3"/>
        <v>87</v>
      </c>
    </row>
    <row r="10" spans="2:9" ht="12.75">
      <c r="B10" s="413" t="s">
        <v>249</v>
      </c>
      <c r="C10" s="341">
        <v>10</v>
      </c>
      <c r="D10" s="237">
        <f t="shared" si="0"/>
        <v>0.3333333333333333</v>
      </c>
      <c r="E10" s="187">
        <v>12</v>
      </c>
      <c r="F10" s="237">
        <f t="shared" si="1"/>
        <v>0.4</v>
      </c>
      <c r="G10" s="187">
        <v>8</v>
      </c>
      <c r="H10" s="342">
        <f t="shared" si="2"/>
        <v>0.26666666666666666</v>
      </c>
      <c r="I10" s="340">
        <f t="shared" si="3"/>
        <v>30</v>
      </c>
    </row>
    <row r="11" spans="2:9" ht="12.75">
      <c r="B11" s="413" t="s">
        <v>282</v>
      </c>
      <c r="C11" s="341">
        <v>11</v>
      </c>
      <c r="D11" s="237">
        <f t="shared" si="0"/>
        <v>0.3333333333333333</v>
      </c>
      <c r="E11" s="187">
        <v>21</v>
      </c>
      <c r="F11" s="237">
        <f t="shared" si="1"/>
        <v>0.6363636363636364</v>
      </c>
      <c r="G11" s="187">
        <v>1</v>
      </c>
      <c r="H11" s="342">
        <f t="shared" si="2"/>
        <v>0.030303030303030304</v>
      </c>
      <c r="I11" s="340">
        <f t="shared" si="3"/>
        <v>33</v>
      </c>
    </row>
    <row r="12" spans="2:9" ht="12.75">
      <c r="B12" s="335" t="s">
        <v>169</v>
      </c>
      <c r="C12" s="341">
        <v>9</v>
      </c>
      <c r="D12" s="237">
        <f t="shared" si="0"/>
        <v>0.2571428571428571</v>
      </c>
      <c r="E12" s="187">
        <v>13</v>
      </c>
      <c r="F12" s="237">
        <f t="shared" si="1"/>
        <v>0.37142857142857144</v>
      </c>
      <c r="G12" s="187">
        <v>13</v>
      </c>
      <c r="H12" s="342">
        <f t="shared" si="2"/>
        <v>0.37142857142857144</v>
      </c>
      <c r="I12" s="340">
        <f t="shared" si="3"/>
        <v>35</v>
      </c>
    </row>
    <row r="13" spans="2:9" ht="13.5" thickBot="1">
      <c r="B13" s="450" t="s">
        <v>292</v>
      </c>
      <c r="C13" s="451">
        <v>15</v>
      </c>
      <c r="D13" s="238">
        <f t="shared" si="0"/>
        <v>0.4411764705882353</v>
      </c>
      <c r="E13" s="188">
        <v>19</v>
      </c>
      <c r="F13" s="238">
        <f t="shared" si="1"/>
        <v>0.5588235294117647</v>
      </c>
      <c r="G13" s="188">
        <v>0</v>
      </c>
      <c r="H13" s="407">
        <f t="shared" si="2"/>
        <v>0</v>
      </c>
      <c r="I13" s="340">
        <f t="shared" si="3"/>
        <v>34</v>
      </c>
    </row>
    <row r="14" spans="2:9" ht="13.5" thickBot="1">
      <c r="B14" s="192" t="s">
        <v>165</v>
      </c>
      <c r="C14" s="85">
        <f>SUM(C6:C13)</f>
        <v>340</v>
      </c>
      <c r="D14" s="239">
        <f>C14/I14</f>
        <v>0.35751840168243953</v>
      </c>
      <c r="E14" s="189">
        <f>SUM(E6:E13)</f>
        <v>524</v>
      </c>
      <c r="F14" s="240">
        <f>E14/I14</f>
        <v>0.5509989484752892</v>
      </c>
      <c r="G14" s="189">
        <f>SUM(G6:G13)</f>
        <v>87</v>
      </c>
      <c r="H14" s="243">
        <f>G14/I14</f>
        <v>0.0914826498422713</v>
      </c>
      <c r="I14" s="96">
        <f>C14+E14+G14</f>
        <v>951</v>
      </c>
    </row>
    <row r="16" ht="12.75">
      <c r="B16" t="s">
        <v>293</v>
      </c>
    </row>
    <row r="19" ht="15.75">
      <c r="B19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19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A66BD3"/>
  </sheetPr>
  <dimension ref="B2:J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22.421875" style="0" customWidth="1"/>
    <col min="10" max="10" width="15.00390625" style="0" customWidth="1"/>
    <col min="11" max="11" width="14.421875" style="0" customWidth="1"/>
  </cols>
  <sheetData>
    <row r="2" spans="2:10" ht="18.75">
      <c r="B2" s="12" t="s">
        <v>296</v>
      </c>
      <c r="C2" s="12"/>
      <c r="D2" s="12"/>
      <c r="E2" s="12"/>
      <c r="F2" s="12"/>
      <c r="G2" s="12"/>
      <c r="H2" s="12"/>
      <c r="I2" s="12"/>
      <c r="J2" s="11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10" ht="44.25" customHeight="1">
      <c r="B4" s="716" t="s">
        <v>27</v>
      </c>
      <c r="C4" s="724" t="s">
        <v>6</v>
      </c>
      <c r="D4" s="725"/>
      <c r="E4" s="725" t="s">
        <v>7</v>
      </c>
      <c r="F4" s="725"/>
      <c r="G4" s="726" t="s">
        <v>175</v>
      </c>
      <c r="H4" s="720" t="s">
        <v>166</v>
      </c>
      <c r="I4" s="721"/>
      <c r="J4" s="722" t="s">
        <v>4</v>
      </c>
    </row>
    <row r="5" spans="2:10" ht="15.75" thickBot="1">
      <c r="B5" s="717"/>
      <c r="C5" s="522" t="s">
        <v>102</v>
      </c>
      <c r="D5" s="523" t="s">
        <v>3</v>
      </c>
      <c r="E5" s="523" t="s">
        <v>102</v>
      </c>
      <c r="F5" s="523" t="s">
        <v>3</v>
      </c>
      <c r="G5" s="727"/>
      <c r="H5" s="523" t="s">
        <v>102</v>
      </c>
      <c r="I5" s="524" t="s">
        <v>3</v>
      </c>
      <c r="J5" s="723"/>
    </row>
    <row r="6" spans="2:10" ht="12.75">
      <c r="B6" s="393" t="s">
        <v>279</v>
      </c>
      <c r="C6" s="452">
        <v>58</v>
      </c>
      <c r="D6" s="429">
        <f aca="true" t="shared" si="0" ref="D6:D13">C6/G6</f>
        <v>0.26851851851851855</v>
      </c>
      <c r="E6" s="453">
        <v>158</v>
      </c>
      <c r="F6" s="429">
        <f aca="true" t="shared" si="1" ref="F6:F13">E6/G6</f>
        <v>0.7314814814814815</v>
      </c>
      <c r="G6" s="454">
        <f aca="true" t="shared" si="2" ref="G6:G14">C6+E6</f>
        <v>216</v>
      </c>
      <c r="H6" s="453">
        <v>121</v>
      </c>
      <c r="I6" s="455">
        <f aca="true" t="shared" si="3" ref="I6:I13">H6/J6</f>
        <v>0.3590504451038576</v>
      </c>
      <c r="J6" s="456">
        <f aca="true" t="shared" si="4" ref="J6:J14">C6+E6+H6</f>
        <v>337</v>
      </c>
    </row>
    <row r="7" spans="2:10" ht="12.75">
      <c r="B7" s="393" t="s">
        <v>167</v>
      </c>
      <c r="C7" s="452">
        <v>39</v>
      </c>
      <c r="D7" s="429">
        <f t="shared" si="0"/>
        <v>0.31451612903225806</v>
      </c>
      <c r="E7" s="453">
        <v>85</v>
      </c>
      <c r="F7" s="429">
        <f t="shared" si="1"/>
        <v>0.6854838709677419</v>
      </c>
      <c r="G7" s="454">
        <f t="shared" si="2"/>
        <v>124</v>
      </c>
      <c r="H7" s="453">
        <v>67</v>
      </c>
      <c r="I7" s="455">
        <f t="shared" si="3"/>
        <v>0.3507853403141361</v>
      </c>
      <c r="J7" s="456">
        <f t="shared" si="4"/>
        <v>191</v>
      </c>
    </row>
    <row r="8" spans="2:10" ht="12.75">
      <c r="B8" s="393" t="s">
        <v>280</v>
      </c>
      <c r="C8" s="452">
        <v>20</v>
      </c>
      <c r="D8" s="429">
        <f t="shared" si="0"/>
        <v>0.15151515151515152</v>
      </c>
      <c r="E8" s="453">
        <v>112</v>
      </c>
      <c r="F8" s="429">
        <f t="shared" si="1"/>
        <v>0.8484848484848485</v>
      </c>
      <c r="G8" s="454">
        <f t="shared" si="2"/>
        <v>132</v>
      </c>
      <c r="H8" s="453">
        <v>72</v>
      </c>
      <c r="I8" s="455">
        <f>H8/J8</f>
        <v>0.35294117647058826</v>
      </c>
      <c r="J8" s="456">
        <f t="shared" si="4"/>
        <v>204</v>
      </c>
    </row>
    <row r="9" spans="2:10" ht="12.75">
      <c r="B9" s="393" t="s">
        <v>281</v>
      </c>
      <c r="C9" s="452">
        <v>12</v>
      </c>
      <c r="D9" s="429">
        <f t="shared" si="0"/>
        <v>0.15</v>
      </c>
      <c r="E9" s="453">
        <v>68</v>
      </c>
      <c r="F9" s="429">
        <f t="shared" si="1"/>
        <v>0.85</v>
      </c>
      <c r="G9" s="454">
        <f t="shared" si="2"/>
        <v>80</v>
      </c>
      <c r="H9" s="453">
        <v>7</v>
      </c>
      <c r="I9" s="455">
        <f t="shared" si="3"/>
        <v>0.08045977011494253</v>
      </c>
      <c r="J9" s="456">
        <f t="shared" si="4"/>
        <v>87</v>
      </c>
    </row>
    <row r="10" spans="2:10" ht="12.75">
      <c r="B10" s="393" t="s">
        <v>249</v>
      </c>
      <c r="C10" s="452">
        <v>2</v>
      </c>
      <c r="D10" s="429">
        <f t="shared" si="0"/>
        <v>0.16666666666666666</v>
      </c>
      <c r="E10" s="453">
        <v>10</v>
      </c>
      <c r="F10" s="429">
        <f t="shared" si="1"/>
        <v>0.8333333333333334</v>
      </c>
      <c r="G10" s="454">
        <f t="shared" si="2"/>
        <v>12</v>
      </c>
      <c r="H10" s="453">
        <v>18</v>
      </c>
      <c r="I10" s="455">
        <f t="shared" si="3"/>
        <v>0.6</v>
      </c>
      <c r="J10" s="456">
        <f t="shared" si="4"/>
        <v>30</v>
      </c>
    </row>
    <row r="11" spans="2:10" ht="12.75">
      <c r="B11" s="393" t="s">
        <v>282</v>
      </c>
      <c r="C11" s="452">
        <v>0</v>
      </c>
      <c r="D11" s="429">
        <f t="shared" si="0"/>
        <v>0</v>
      </c>
      <c r="E11" s="453">
        <v>22</v>
      </c>
      <c r="F11" s="429">
        <f t="shared" si="1"/>
        <v>1</v>
      </c>
      <c r="G11" s="454">
        <f t="shared" si="2"/>
        <v>22</v>
      </c>
      <c r="H11" s="453">
        <v>11</v>
      </c>
      <c r="I11" s="455">
        <f t="shared" si="3"/>
        <v>0.3333333333333333</v>
      </c>
      <c r="J11" s="456">
        <f t="shared" si="4"/>
        <v>33</v>
      </c>
    </row>
    <row r="12" spans="2:10" ht="12.75">
      <c r="B12" s="335" t="s">
        <v>169</v>
      </c>
      <c r="C12" s="457">
        <v>1</v>
      </c>
      <c r="D12" s="429">
        <f t="shared" si="0"/>
        <v>0.058823529411764705</v>
      </c>
      <c r="E12" s="302">
        <v>16</v>
      </c>
      <c r="F12" s="429">
        <f t="shared" si="1"/>
        <v>0.9411764705882353</v>
      </c>
      <c r="G12" s="318">
        <f t="shared" si="2"/>
        <v>17</v>
      </c>
      <c r="H12" s="302">
        <v>18</v>
      </c>
      <c r="I12" s="455">
        <f t="shared" si="3"/>
        <v>0.5142857142857142</v>
      </c>
      <c r="J12" s="458">
        <f t="shared" si="4"/>
        <v>35</v>
      </c>
    </row>
    <row r="13" spans="2:10" ht="13.5" thickBot="1">
      <c r="B13" s="459" t="s">
        <v>292</v>
      </c>
      <c r="C13" s="460">
        <v>0</v>
      </c>
      <c r="D13" s="461">
        <f t="shared" si="0"/>
        <v>0</v>
      </c>
      <c r="E13" s="462">
        <v>18</v>
      </c>
      <c r="F13" s="461">
        <f t="shared" si="1"/>
        <v>1</v>
      </c>
      <c r="G13" s="322">
        <f t="shared" si="2"/>
        <v>18</v>
      </c>
      <c r="H13" s="462">
        <v>16</v>
      </c>
      <c r="I13" s="463">
        <f t="shared" si="3"/>
        <v>0.47058823529411764</v>
      </c>
      <c r="J13" s="464">
        <f t="shared" si="4"/>
        <v>34</v>
      </c>
    </row>
    <row r="14" spans="2:10" ht="13.5" thickBot="1">
      <c r="B14" s="192" t="s">
        <v>165</v>
      </c>
      <c r="C14" s="465">
        <f>SUM(C6:C13)</f>
        <v>132</v>
      </c>
      <c r="D14" s="440">
        <f>C14/J14</f>
        <v>0.138801261829653</v>
      </c>
      <c r="E14" s="466">
        <f>SUM(E6:E13)</f>
        <v>489</v>
      </c>
      <c r="F14" s="440">
        <f>E14/J14</f>
        <v>0.5141955835962145</v>
      </c>
      <c r="G14" s="466">
        <f t="shared" si="2"/>
        <v>621</v>
      </c>
      <c r="H14" s="466">
        <f>SUM(H6:H13)</f>
        <v>330</v>
      </c>
      <c r="I14" s="467">
        <f>H14/J14</f>
        <v>0.3470031545741325</v>
      </c>
      <c r="J14" s="468">
        <f t="shared" si="4"/>
        <v>951</v>
      </c>
    </row>
    <row r="16" ht="12.75">
      <c r="B16" t="s">
        <v>293</v>
      </c>
    </row>
    <row r="19" ht="15.75">
      <c r="B19" s="8" t="s">
        <v>1</v>
      </c>
    </row>
  </sheetData>
  <sheetProtection/>
  <mergeCells count="6">
    <mergeCell ref="B4:B5"/>
    <mergeCell ref="C4:D4"/>
    <mergeCell ref="E4:F4"/>
    <mergeCell ref="G4:G5"/>
    <mergeCell ref="H4:I4"/>
    <mergeCell ref="J4:J5"/>
  </mergeCells>
  <hyperlinks>
    <hyperlink ref="B19" location="Contents!A1" display="Contents"/>
  </hyperlink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A66BD3"/>
  </sheetPr>
  <dimension ref="B2:I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8" width="13.57421875" style="0" customWidth="1"/>
    <col min="9" max="9" width="13.140625" style="0" bestFit="1" customWidth="1"/>
  </cols>
  <sheetData>
    <row r="2" spans="2:9" ht="18.75">
      <c r="B2" s="12" t="s">
        <v>297</v>
      </c>
      <c r="C2" s="12"/>
      <c r="D2" s="12"/>
      <c r="E2" s="12"/>
      <c r="F2" s="12"/>
      <c r="G2" s="12"/>
      <c r="H2" s="12"/>
      <c r="I2" s="12"/>
    </row>
    <row r="3" spans="2:9" s="30" customFormat="1" ht="19.5" thickBot="1">
      <c r="B3" s="46"/>
      <c r="C3" s="46"/>
      <c r="D3" s="46"/>
      <c r="E3" s="46"/>
      <c r="F3" s="46"/>
      <c r="G3" s="46"/>
      <c r="H3" s="46"/>
      <c r="I3" s="46"/>
    </row>
    <row r="4" spans="2:9" ht="28.5" customHeight="1">
      <c r="B4" s="728" t="s">
        <v>27</v>
      </c>
      <c r="C4" s="719" t="s">
        <v>8</v>
      </c>
      <c r="D4" s="719"/>
      <c r="E4" s="719" t="s">
        <v>26</v>
      </c>
      <c r="F4" s="719"/>
      <c r="G4" s="730" t="s">
        <v>166</v>
      </c>
      <c r="H4" s="731"/>
      <c r="I4" s="722" t="s">
        <v>4</v>
      </c>
    </row>
    <row r="5" spans="2:9" ht="15" customHeight="1" thickBot="1">
      <c r="B5" s="729"/>
      <c r="C5" s="525" t="s">
        <v>102</v>
      </c>
      <c r="D5" s="523" t="s">
        <v>3</v>
      </c>
      <c r="E5" s="525" t="s">
        <v>102</v>
      </c>
      <c r="F5" s="523" t="s">
        <v>3</v>
      </c>
      <c r="G5" s="525" t="s">
        <v>102</v>
      </c>
      <c r="H5" s="523" t="s">
        <v>3</v>
      </c>
      <c r="I5" s="723"/>
    </row>
    <row r="6" spans="2:9" ht="12.75">
      <c r="B6" s="393" t="s">
        <v>279</v>
      </c>
      <c r="C6" s="470">
        <v>8</v>
      </c>
      <c r="D6" s="471">
        <f aca="true" t="shared" si="0" ref="D6:D13">C6/$I6</f>
        <v>0.02373887240356083</v>
      </c>
      <c r="E6" s="472">
        <v>224</v>
      </c>
      <c r="F6" s="471">
        <f aca="true" t="shared" si="1" ref="F6:F13">E6/$I6</f>
        <v>0.6646884272997032</v>
      </c>
      <c r="G6" s="472">
        <v>105</v>
      </c>
      <c r="H6" s="473">
        <f aca="true" t="shared" si="2" ref="H6:H13">G6/$I6</f>
        <v>0.3115727002967359</v>
      </c>
      <c r="I6" s="474">
        <f>C6+E6+G6</f>
        <v>337</v>
      </c>
    </row>
    <row r="7" spans="2:9" ht="12.75">
      <c r="B7" s="393" t="s">
        <v>167</v>
      </c>
      <c r="C7" s="470">
        <v>14</v>
      </c>
      <c r="D7" s="471">
        <f t="shared" si="0"/>
        <v>0.07329842931937172</v>
      </c>
      <c r="E7" s="472">
        <v>157</v>
      </c>
      <c r="F7" s="471">
        <f t="shared" si="1"/>
        <v>0.8219895287958116</v>
      </c>
      <c r="G7" s="472">
        <v>20</v>
      </c>
      <c r="H7" s="473">
        <f t="shared" si="2"/>
        <v>0.10471204188481675</v>
      </c>
      <c r="I7" s="474">
        <f aca="true" t="shared" si="3" ref="I7:I12">C7+E7+G7</f>
        <v>191</v>
      </c>
    </row>
    <row r="8" spans="2:9" ht="12.75">
      <c r="B8" s="393" t="s">
        <v>280</v>
      </c>
      <c r="C8" s="470">
        <v>19</v>
      </c>
      <c r="D8" s="471">
        <f t="shared" si="0"/>
        <v>0.09313725490196079</v>
      </c>
      <c r="E8" s="472">
        <v>172</v>
      </c>
      <c r="F8" s="471">
        <f t="shared" si="1"/>
        <v>0.8431372549019608</v>
      </c>
      <c r="G8" s="472">
        <v>13</v>
      </c>
      <c r="H8" s="473">
        <f t="shared" si="2"/>
        <v>0.06372549019607843</v>
      </c>
      <c r="I8" s="474">
        <f>C8+E8+G8</f>
        <v>204</v>
      </c>
    </row>
    <row r="9" spans="2:9" ht="12.75">
      <c r="B9" s="393" t="s">
        <v>281</v>
      </c>
      <c r="C9" s="470">
        <v>3</v>
      </c>
      <c r="D9" s="471">
        <f t="shared" si="0"/>
        <v>0.034482758620689655</v>
      </c>
      <c r="E9" s="472">
        <v>75</v>
      </c>
      <c r="F9" s="471">
        <f t="shared" si="1"/>
        <v>0.8620689655172413</v>
      </c>
      <c r="G9" s="472">
        <v>9</v>
      </c>
      <c r="H9" s="473">
        <f t="shared" si="2"/>
        <v>0.10344827586206896</v>
      </c>
      <c r="I9" s="474">
        <f t="shared" si="3"/>
        <v>87</v>
      </c>
    </row>
    <row r="10" spans="2:9" ht="12.75">
      <c r="B10" s="393" t="s">
        <v>249</v>
      </c>
      <c r="C10" s="470">
        <v>3</v>
      </c>
      <c r="D10" s="471">
        <f t="shared" si="0"/>
        <v>0.1</v>
      </c>
      <c r="E10" s="472">
        <v>20</v>
      </c>
      <c r="F10" s="471">
        <f t="shared" si="1"/>
        <v>0.6666666666666666</v>
      </c>
      <c r="G10" s="472">
        <v>7</v>
      </c>
      <c r="H10" s="473">
        <f t="shared" si="2"/>
        <v>0.23333333333333334</v>
      </c>
      <c r="I10" s="474">
        <f t="shared" si="3"/>
        <v>30</v>
      </c>
    </row>
    <row r="11" spans="2:9" ht="12.75">
      <c r="B11" s="393" t="s">
        <v>282</v>
      </c>
      <c r="C11" s="470">
        <v>0</v>
      </c>
      <c r="D11" s="471">
        <f t="shared" si="0"/>
        <v>0</v>
      </c>
      <c r="E11" s="472">
        <v>25</v>
      </c>
      <c r="F11" s="471">
        <f t="shared" si="1"/>
        <v>0.7575757575757576</v>
      </c>
      <c r="G11" s="472">
        <v>8</v>
      </c>
      <c r="H11" s="473">
        <f t="shared" si="2"/>
        <v>0.24242424242424243</v>
      </c>
      <c r="I11" s="474">
        <f t="shared" si="3"/>
        <v>33</v>
      </c>
    </row>
    <row r="12" spans="2:9" ht="12.75">
      <c r="B12" s="400" t="s">
        <v>169</v>
      </c>
      <c r="C12" s="475">
        <v>1</v>
      </c>
      <c r="D12" s="283">
        <f t="shared" si="0"/>
        <v>0.02857142857142857</v>
      </c>
      <c r="E12" s="195">
        <v>29</v>
      </c>
      <c r="F12" s="283">
        <f t="shared" si="1"/>
        <v>0.8285714285714286</v>
      </c>
      <c r="G12" s="195">
        <v>5</v>
      </c>
      <c r="H12" s="476">
        <f t="shared" si="2"/>
        <v>0.14285714285714285</v>
      </c>
      <c r="I12" s="477">
        <f t="shared" si="3"/>
        <v>35</v>
      </c>
    </row>
    <row r="13" spans="2:9" ht="13.5" thickBot="1">
      <c r="B13" s="478" t="s">
        <v>292</v>
      </c>
      <c r="C13" s="479">
        <v>1</v>
      </c>
      <c r="D13" s="480">
        <f t="shared" si="0"/>
        <v>0.029411764705882353</v>
      </c>
      <c r="E13" s="481">
        <v>27</v>
      </c>
      <c r="F13" s="480">
        <f t="shared" si="1"/>
        <v>0.7941176470588235</v>
      </c>
      <c r="G13" s="481">
        <v>6</v>
      </c>
      <c r="H13" s="482">
        <f t="shared" si="2"/>
        <v>0.17647058823529413</v>
      </c>
      <c r="I13" s="483">
        <f>C13+E13+G13</f>
        <v>34</v>
      </c>
    </row>
    <row r="14" spans="2:9" ht="13.5" thickBot="1">
      <c r="B14" s="193" t="s">
        <v>165</v>
      </c>
      <c r="C14" s="484">
        <f>SUM(C6:C13)</f>
        <v>49</v>
      </c>
      <c r="D14" s="485">
        <f>C14/I14</f>
        <v>0.05152471083070452</v>
      </c>
      <c r="E14" s="194">
        <f>SUM(E6:E13)</f>
        <v>729</v>
      </c>
      <c r="F14" s="485">
        <f>E14/I14</f>
        <v>0.7665615141955836</v>
      </c>
      <c r="G14" s="194">
        <f>SUM(G6:G13)</f>
        <v>173</v>
      </c>
      <c r="H14" s="486">
        <f>G14/I14</f>
        <v>0.1819137749737119</v>
      </c>
      <c r="I14" s="487">
        <f>C14+E14+G14</f>
        <v>951</v>
      </c>
    </row>
    <row r="17" ht="12.75">
      <c r="B17" t="s">
        <v>293</v>
      </c>
    </row>
    <row r="19" ht="15.75">
      <c r="B19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19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A66BD3"/>
  </sheetPr>
  <dimension ref="B2:W1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18.421875" style="0" customWidth="1"/>
    <col min="3" max="14" width="9.421875" style="0" customWidth="1"/>
    <col min="15" max="16" width="8.421875" style="0" customWidth="1"/>
    <col min="17" max="17" width="4.57421875" style="0" bestFit="1" customWidth="1"/>
    <col min="18" max="18" width="5.421875" style="0" bestFit="1" customWidth="1"/>
    <col min="19" max="19" width="7.8515625" style="0" customWidth="1"/>
    <col min="20" max="20" width="7.57421875" style="0" customWidth="1"/>
    <col min="21" max="21" width="4.57421875" style="0" bestFit="1" customWidth="1"/>
    <col min="22" max="22" width="6.421875" style="0" bestFit="1" customWidth="1"/>
    <col min="23" max="23" width="8.00390625" style="0" bestFit="1" customWidth="1"/>
  </cols>
  <sheetData>
    <row r="2" spans="2:23" ht="18.75">
      <c r="B2" s="704" t="s">
        <v>298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ht="13.5" thickBot="1"/>
    <row r="4" spans="2:15" ht="51" customHeight="1">
      <c r="B4" s="733" t="s">
        <v>27</v>
      </c>
      <c r="C4" s="732" t="s">
        <v>171</v>
      </c>
      <c r="D4" s="732"/>
      <c r="E4" s="732" t="s">
        <v>45</v>
      </c>
      <c r="F4" s="732"/>
      <c r="G4" s="732" t="s">
        <v>155</v>
      </c>
      <c r="H4" s="732"/>
      <c r="I4" s="735" t="s">
        <v>176</v>
      </c>
      <c r="J4" s="735"/>
      <c r="K4" s="732" t="s">
        <v>46</v>
      </c>
      <c r="L4" s="732"/>
      <c r="M4" s="732" t="s">
        <v>166</v>
      </c>
      <c r="N4" s="732"/>
      <c r="O4" s="733" t="s">
        <v>4</v>
      </c>
    </row>
    <row r="5" spans="2:15" ht="16.5" thickBot="1">
      <c r="B5" s="734"/>
      <c r="C5" s="526" t="s">
        <v>102</v>
      </c>
      <c r="D5" s="526" t="s">
        <v>3</v>
      </c>
      <c r="E5" s="526" t="s">
        <v>102</v>
      </c>
      <c r="F5" s="526" t="s">
        <v>3</v>
      </c>
      <c r="G5" s="526" t="s">
        <v>102</v>
      </c>
      <c r="H5" s="526" t="s">
        <v>3</v>
      </c>
      <c r="I5" s="526" t="s">
        <v>102</v>
      </c>
      <c r="J5" s="526" t="s">
        <v>3</v>
      </c>
      <c r="K5" s="526" t="s">
        <v>102</v>
      </c>
      <c r="L5" s="526" t="s">
        <v>3</v>
      </c>
      <c r="M5" s="526" t="s">
        <v>102</v>
      </c>
      <c r="N5" s="527" t="s">
        <v>3</v>
      </c>
      <c r="O5" s="734"/>
    </row>
    <row r="6" spans="2:15" ht="12.75">
      <c r="B6" s="420" t="s">
        <v>279</v>
      </c>
      <c r="C6" s="388">
        <v>5</v>
      </c>
      <c r="D6" s="354">
        <f aca="true" t="shared" si="0" ref="D6:D14">C6/$O6</f>
        <v>0.01483679525222552</v>
      </c>
      <c r="E6" s="388">
        <v>5</v>
      </c>
      <c r="F6" s="354">
        <f aca="true" t="shared" si="1" ref="F6:F14">E6/$O6</f>
        <v>0.01483679525222552</v>
      </c>
      <c r="G6" s="388">
        <v>0</v>
      </c>
      <c r="H6" s="354">
        <f aca="true" t="shared" si="2" ref="H6:H14">G6/$O6</f>
        <v>0</v>
      </c>
      <c r="I6" s="388">
        <v>204</v>
      </c>
      <c r="J6" s="354">
        <f aca="true" t="shared" si="3" ref="J6:J14">I6/$O6</f>
        <v>0.6053412462908012</v>
      </c>
      <c r="K6" s="388">
        <v>0</v>
      </c>
      <c r="L6" s="354">
        <f aca="true" t="shared" si="4" ref="L6:L13">K6/$O6</f>
        <v>0</v>
      </c>
      <c r="M6" s="388">
        <v>123</v>
      </c>
      <c r="N6" s="490">
        <f aca="true" t="shared" si="5" ref="N6:N14">M6/$O6</f>
        <v>0.3649851632047478</v>
      </c>
      <c r="O6" s="491">
        <f>C6+E6+G6+I6+K6++M6</f>
        <v>337</v>
      </c>
    </row>
    <row r="7" spans="2:15" ht="12.75">
      <c r="B7" s="420" t="s">
        <v>167</v>
      </c>
      <c r="C7" s="388">
        <v>0</v>
      </c>
      <c r="D7" s="354">
        <f t="shared" si="0"/>
        <v>0</v>
      </c>
      <c r="E7" s="388">
        <v>3</v>
      </c>
      <c r="F7" s="354">
        <f t="shared" si="1"/>
        <v>0.015706806282722512</v>
      </c>
      <c r="G7" s="388">
        <v>1</v>
      </c>
      <c r="H7" s="354">
        <f t="shared" si="2"/>
        <v>0.005235602094240838</v>
      </c>
      <c r="I7" s="388">
        <v>154</v>
      </c>
      <c r="J7" s="354">
        <f t="shared" si="3"/>
        <v>0.806282722513089</v>
      </c>
      <c r="K7" s="388">
        <v>0</v>
      </c>
      <c r="L7" s="354">
        <f t="shared" si="4"/>
        <v>0</v>
      </c>
      <c r="M7" s="388">
        <v>33</v>
      </c>
      <c r="N7" s="490">
        <f t="shared" si="5"/>
        <v>0.17277486910994763</v>
      </c>
      <c r="O7" s="491">
        <f aca="true" t="shared" si="6" ref="O7:O13">C7+E7+G7+I7+K7+M7</f>
        <v>191</v>
      </c>
    </row>
    <row r="8" spans="2:15" ht="12.75">
      <c r="B8" s="420" t="s">
        <v>280</v>
      </c>
      <c r="C8" s="388">
        <v>1</v>
      </c>
      <c r="D8" s="354">
        <f t="shared" si="0"/>
        <v>0.004901960784313725</v>
      </c>
      <c r="E8" s="388">
        <v>9</v>
      </c>
      <c r="F8" s="354">
        <f t="shared" si="1"/>
        <v>0.04411764705882353</v>
      </c>
      <c r="G8" s="388">
        <v>2</v>
      </c>
      <c r="H8" s="354">
        <f t="shared" si="2"/>
        <v>0.00980392156862745</v>
      </c>
      <c r="I8" s="388">
        <v>174</v>
      </c>
      <c r="J8" s="354">
        <f t="shared" si="3"/>
        <v>0.8529411764705882</v>
      </c>
      <c r="K8" s="388">
        <v>0</v>
      </c>
      <c r="L8" s="354">
        <f t="shared" si="4"/>
        <v>0</v>
      </c>
      <c r="M8" s="388">
        <v>18</v>
      </c>
      <c r="N8" s="490">
        <f t="shared" si="5"/>
        <v>0.08823529411764706</v>
      </c>
      <c r="O8" s="491">
        <f t="shared" si="6"/>
        <v>204</v>
      </c>
    </row>
    <row r="9" spans="2:15" ht="12.75">
      <c r="B9" s="420" t="s">
        <v>281</v>
      </c>
      <c r="C9" s="388">
        <v>0</v>
      </c>
      <c r="D9" s="354">
        <f t="shared" si="0"/>
        <v>0</v>
      </c>
      <c r="E9" s="388">
        <v>3</v>
      </c>
      <c r="F9" s="354">
        <f t="shared" si="1"/>
        <v>0.034482758620689655</v>
      </c>
      <c r="G9" s="388">
        <v>1</v>
      </c>
      <c r="H9" s="354">
        <f t="shared" si="2"/>
        <v>0.011494252873563218</v>
      </c>
      <c r="I9" s="388">
        <v>60</v>
      </c>
      <c r="J9" s="354">
        <f t="shared" si="3"/>
        <v>0.6896551724137931</v>
      </c>
      <c r="K9" s="388">
        <v>0</v>
      </c>
      <c r="L9" s="354">
        <f t="shared" si="4"/>
        <v>0</v>
      </c>
      <c r="M9" s="388">
        <v>23</v>
      </c>
      <c r="N9" s="490">
        <f t="shared" si="5"/>
        <v>0.26436781609195403</v>
      </c>
      <c r="O9" s="491">
        <f t="shared" si="6"/>
        <v>87</v>
      </c>
    </row>
    <row r="10" spans="2:15" ht="12.75">
      <c r="B10" s="420" t="s">
        <v>249</v>
      </c>
      <c r="C10" s="388">
        <v>1</v>
      </c>
      <c r="D10" s="354">
        <f t="shared" si="0"/>
        <v>0.03333333333333333</v>
      </c>
      <c r="E10" s="388">
        <v>1</v>
      </c>
      <c r="F10" s="354">
        <f t="shared" si="1"/>
        <v>0.03333333333333333</v>
      </c>
      <c r="G10" s="388">
        <v>1</v>
      </c>
      <c r="H10" s="354">
        <f t="shared" si="2"/>
        <v>0.03333333333333333</v>
      </c>
      <c r="I10" s="388">
        <v>16</v>
      </c>
      <c r="J10" s="354">
        <f t="shared" si="3"/>
        <v>0.5333333333333333</v>
      </c>
      <c r="K10" s="388">
        <v>0</v>
      </c>
      <c r="L10" s="354">
        <f t="shared" si="4"/>
        <v>0</v>
      </c>
      <c r="M10" s="388">
        <v>11</v>
      </c>
      <c r="N10" s="490">
        <f t="shared" si="5"/>
        <v>0.36666666666666664</v>
      </c>
      <c r="O10" s="491">
        <f t="shared" si="6"/>
        <v>30</v>
      </c>
    </row>
    <row r="11" spans="2:15" ht="12.75">
      <c r="B11" s="420" t="s">
        <v>282</v>
      </c>
      <c r="C11" s="388">
        <v>0</v>
      </c>
      <c r="D11" s="354">
        <f t="shared" si="0"/>
        <v>0</v>
      </c>
      <c r="E11" s="388">
        <v>0</v>
      </c>
      <c r="F11" s="354">
        <f t="shared" si="1"/>
        <v>0</v>
      </c>
      <c r="G11" s="388">
        <v>0</v>
      </c>
      <c r="H11" s="354">
        <f t="shared" si="2"/>
        <v>0</v>
      </c>
      <c r="I11" s="388">
        <v>31</v>
      </c>
      <c r="J11" s="354">
        <f t="shared" si="3"/>
        <v>0.9393939393939394</v>
      </c>
      <c r="K11" s="388">
        <v>0</v>
      </c>
      <c r="L11" s="354">
        <f t="shared" si="4"/>
        <v>0</v>
      </c>
      <c r="M11" s="388">
        <v>2</v>
      </c>
      <c r="N11" s="490">
        <f t="shared" si="5"/>
        <v>0.06060606060606061</v>
      </c>
      <c r="O11" s="491">
        <f t="shared" si="6"/>
        <v>33</v>
      </c>
    </row>
    <row r="12" spans="2:15" ht="12.75">
      <c r="B12" s="400" t="s">
        <v>169</v>
      </c>
      <c r="C12" s="187">
        <v>0</v>
      </c>
      <c r="D12" s="366">
        <f t="shared" si="0"/>
        <v>0</v>
      </c>
      <c r="E12" s="187">
        <v>0</v>
      </c>
      <c r="F12" s="366">
        <f t="shared" si="1"/>
        <v>0</v>
      </c>
      <c r="G12" s="187">
        <v>0</v>
      </c>
      <c r="H12" s="366">
        <f t="shared" si="2"/>
        <v>0</v>
      </c>
      <c r="I12" s="187">
        <v>30</v>
      </c>
      <c r="J12" s="366">
        <f t="shared" si="3"/>
        <v>0.8571428571428571</v>
      </c>
      <c r="K12" s="187">
        <v>0</v>
      </c>
      <c r="L12" s="366">
        <f t="shared" si="4"/>
        <v>0</v>
      </c>
      <c r="M12" s="187">
        <v>5</v>
      </c>
      <c r="N12" s="368">
        <f t="shared" si="5"/>
        <v>0.14285714285714285</v>
      </c>
      <c r="O12" s="492">
        <f t="shared" si="6"/>
        <v>35</v>
      </c>
    </row>
    <row r="13" spans="2:15" ht="13.5" thickBot="1">
      <c r="B13" s="493" t="s">
        <v>292</v>
      </c>
      <c r="C13" s="346">
        <v>0</v>
      </c>
      <c r="D13" s="369">
        <f t="shared" si="0"/>
        <v>0</v>
      </c>
      <c r="E13" s="346">
        <v>1</v>
      </c>
      <c r="F13" s="369">
        <f t="shared" si="1"/>
        <v>0.029411764705882353</v>
      </c>
      <c r="G13" s="346">
        <v>0</v>
      </c>
      <c r="H13" s="369">
        <f t="shared" si="2"/>
        <v>0</v>
      </c>
      <c r="I13" s="346">
        <v>26</v>
      </c>
      <c r="J13" s="369">
        <f t="shared" si="3"/>
        <v>0.7647058823529411</v>
      </c>
      <c r="K13" s="346">
        <v>0</v>
      </c>
      <c r="L13" s="369">
        <f t="shared" si="4"/>
        <v>0</v>
      </c>
      <c r="M13" s="346">
        <v>7</v>
      </c>
      <c r="N13" s="371">
        <f t="shared" si="5"/>
        <v>0.20588235294117646</v>
      </c>
      <c r="O13" s="494">
        <f t="shared" si="6"/>
        <v>34</v>
      </c>
    </row>
    <row r="14" spans="2:15" ht="13.5" thickBot="1">
      <c r="B14" s="193" t="s">
        <v>165</v>
      </c>
      <c r="C14" s="495">
        <f>SUM(C6:C13)</f>
        <v>7</v>
      </c>
      <c r="D14" s="384">
        <f t="shared" si="0"/>
        <v>0.007360672975814932</v>
      </c>
      <c r="E14" s="519">
        <f>SUM(E6:E13)</f>
        <v>22</v>
      </c>
      <c r="F14" s="384">
        <f t="shared" si="1"/>
        <v>0.023133543638275498</v>
      </c>
      <c r="G14" s="519">
        <f>SUM(G6:G13)</f>
        <v>5</v>
      </c>
      <c r="H14" s="384">
        <f t="shared" si="2"/>
        <v>0.005257623554153523</v>
      </c>
      <c r="I14" s="519">
        <f>SUM(I6:I13)</f>
        <v>695</v>
      </c>
      <c r="J14" s="384">
        <f t="shared" si="3"/>
        <v>0.7308096740273397</v>
      </c>
      <c r="K14" s="519">
        <f>SUM(K6:K13)</f>
        <v>0</v>
      </c>
      <c r="L14" s="384">
        <f>K14/$O14</f>
        <v>0</v>
      </c>
      <c r="M14" s="528">
        <f>SUM(M6:M13)</f>
        <v>222</v>
      </c>
      <c r="N14" s="496">
        <f t="shared" si="5"/>
        <v>0.2334384858044164</v>
      </c>
      <c r="O14" s="529">
        <f>C14+E14+G14+I14+K14+M14</f>
        <v>951</v>
      </c>
    </row>
    <row r="16" ht="12.75">
      <c r="B16" t="s">
        <v>293</v>
      </c>
    </row>
    <row r="18" ht="15.75">
      <c r="B18" s="8" t="s">
        <v>1</v>
      </c>
    </row>
  </sheetData>
  <sheetProtection/>
  <mergeCells count="9">
    <mergeCell ref="M4:N4"/>
    <mergeCell ref="O4:O5"/>
    <mergeCell ref="B2:L2"/>
    <mergeCell ref="B4:B5"/>
    <mergeCell ref="C4:D4"/>
    <mergeCell ref="E4:F4"/>
    <mergeCell ref="G4:H4"/>
    <mergeCell ref="I4:J4"/>
    <mergeCell ref="K4:L4"/>
  </mergeCells>
  <hyperlinks>
    <hyperlink ref="B18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A66BD3"/>
  </sheetPr>
  <dimension ref="B2:AD19"/>
  <sheetViews>
    <sheetView zoomScalePageLayoutView="0" workbookViewId="0" topLeftCell="A1">
      <selection activeCell="B14" sqref="B14:U14"/>
    </sheetView>
  </sheetViews>
  <sheetFormatPr defaultColWidth="9.140625" defaultRowHeight="12.75"/>
  <cols>
    <col min="1" max="1" width="4.57421875" style="0" customWidth="1"/>
    <col min="2" max="2" width="18.57421875" style="0" customWidth="1"/>
    <col min="3" max="20" width="7.421875" style="0" customWidth="1"/>
    <col min="21" max="21" width="9.421875" style="0" customWidth="1"/>
    <col min="22" max="22" width="6.421875" style="0" bestFit="1" customWidth="1"/>
    <col min="23" max="23" width="4.57421875" style="0" bestFit="1" customWidth="1"/>
    <col min="24" max="24" width="7.421875" style="0" bestFit="1" customWidth="1"/>
    <col min="25" max="25" width="4.57421875" style="0" bestFit="1" customWidth="1"/>
    <col min="26" max="26" width="6.421875" style="0" bestFit="1" customWidth="1"/>
    <col min="27" max="27" width="4.57421875" style="0" bestFit="1" customWidth="1"/>
    <col min="28" max="28" width="7.421875" style="0" bestFit="1" customWidth="1"/>
    <col min="29" max="29" width="8.00390625" style="0" bestFit="1" customWidth="1"/>
  </cols>
  <sheetData>
    <row r="2" spans="2:30" ht="18.75">
      <c r="B2" s="704" t="s">
        <v>299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ht="13.5" thickBot="1"/>
    <row r="4" spans="2:21" ht="46.5" customHeight="1">
      <c r="B4" s="736" t="s">
        <v>27</v>
      </c>
      <c r="C4" s="732" t="s">
        <v>51</v>
      </c>
      <c r="D4" s="732"/>
      <c r="E4" s="732" t="s">
        <v>52</v>
      </c>
      <c r="F4" s="732"/>
      <c r="G4" s="732" t="s">
        <v>53</v>
      </c>
      <c r="H4" s="732"/>
      <c r="I4" s="732" t="s">
        <v>54</v>
      </c>
      <c r="J4" s="732"/>
      <c r="K4" s="732" t="s">
        <v>55</v>
      </c>
      <c r="L4" s="732"/>
      <c r="M4" s="732" t="s">
        <v>57</v>
      </c>
      <c r="N4" s="732"/>
      <c r="O4" s="732" t="s">
        <v>46</v>
      </c>
      <c r="P4" s="732"/>
      <c r="Q4" s="732" t="s">
        <v>160</v>
      </c>
      <c r="R4" s="732"/>
      <c r="S4" s="732" t="s">
        <v>166</v>
      </c>
      <c r="T4" s="732"/>
      <c r="U4" s="738" t="s">
        <v>4</v>
      </c>
    </row>
    <row r="5" spans="2:21" ht="16.5" thickBot="1">
      <c r="B5" s="737"/>
      <c r="C5" s="526" t="s">
        <v>102</v>
      </c>
      <c r="D5" s="526" t="s">
        <v>3</v>
      </c>
      <c r="E5" s="526" t="s">
        <v>102</v>
      </c>
      <c r="F5" s="526" t="s">
        <v>3</v>
      </c>
      <c r="G5" s="526" t="s">
        <v>102</v>
      </c>
      <c r="H5" s="526" t="s">
        <v>3</v>
      </c>
      <c r="I5" s="526" t="s">
        <v>102</v>
      </c>
      <c r="J5" s="526" t="s">
        <v>3</v>
      </c>
      <c r="K5" s="526" t="s">
        <v>102</v>
      </c>
      <c r="L5" s="526" t="s">
        <v>3</v>
      </c>
      <c r="M5" s="526" t="s">
        <v>102</v>
      </c>
      <c r="N5" s="526" t="s">
        <v>3</v>
      </c>
      <c r="O5" s="526" t="s">
        <v>102</v>
      </c>
      <c r="P5" s="526" t="s">
        <v>3</v>
      </c>
      <c r="Q5" s="526" t="s">
        <v>102</v>
      </c>
      <c r="R5" s="526" t="s">
        <v>3</v>
      </c>
      <c r="S5" s="526" t="s">
        <v>102</v>
      </c>
      <c r="T5" s="530" t="s">
        <v>3</v>
      </c>
      <c r="U5" s="739"/>
    </row>
    <row r="6" spans="2:21" ht="12.75">
      <c r="B6" s="499" t="s">
        <v>279</v>
      </c>
      <c r="C6" s="388">
        <v>0</v>
      </c>
      <c r="D6" s="429">
        <f>C6/$U6</f>
        <v>0</v>
      </c>
      <c r="E6" s="453">
        <v>85</v>
      </c>
      <c r="F6" s="429">
        <f>E6/$U6</f>
        <v>0.2522255192878338</v>
      </c>
      <c r="G6" s="388">
        <v>1</v>
      </c>
      <c r="H6" s="429">
        <f>G6/$U6</f>
        <v>0.002967359050445104</v>
      </c>
      <c r="I6" s="388">
        <v>2</v>
      </c>
      <c r="J6" s="429">
        <f>I6/$U6</f>
        <v>0.005934718100890208</v>
      </c>
      <c r="K6" s="453">
        <v>24</v>
      </c>
      <c r="L6" s="429">
        <f>K6/$U6</f>
        <v>0.0712166172106825</v>
      </c>
      <c r="M6" s="500">
        <v>6</v>
      </c>
      <c r="N6" s="429">
        <f>M6/$U6</f>
        <v>0.017804154302670624</v>
      </c>
      <c r="O6" s="453">
        <v>2</v>
      </c>
      <c r="P6" s="429">
        <f>O6/$U6</f>
        <v>0.005934718100890208</v>
      </c>
      <c r="Q6" s="453">
        <v>96</v>
      </c>
      <c r="R6" s="429">
        <f>Q6/$U6</f>
        <v>0.28486646884273</v>
      </c>
      <c r="S6" s="453">
        <v>121</v>
      </c>
      <c r="T6" s="501">
        <f>S6/$U6</f>
        <v>0.3590504451038576</v>
      </c>
      <c r="U6" s="502">
        <f>C6+E6+G6+I6+K6+M6+O6+Q6+S6</f>
        <v>337</v>
      </c>
    </row>
    <row r="7" spans="2:21" ht="12.75">
      <c r="B7" s="499" t="s">
        <v>167</v>
      </c>
      <c r="C7" s="388">
        <v>1</v>
      </c>
      <c r="D7" s="429">
        <f aca="true" t="shared" si="0" ref="D7:D14">C7/$U7</f>
        <v>0.005235602094240838</v>
      </c>
      <c r="E7" s="453">
        <v>79</v>
      </c>
      <c r="F7" s="429">
        <f aca="true" t="shared" si="1" ref="F7:F14">E7/$U7</f>
        <v>0.41361256544502617</v>
      </c>
      <c r="G7" s="388">
        <v>5</v>
      </c>
      <c r="H7" s="429">
        <f aca="true" t="shared" si="2" ref="H7:H12">G7/$U7</f>
        <v>0.02617801047120419</v>
      </c>
      <c r="I7" s="388">
        <v>2</v>
      </c>
      <c r="J7" s="429">
        <f aca="true" t="shared" si="3" ref="J7:J12">I7/$U7</f>
        <v>0.010471204188481676</v>
      </c>
      <c r="K7" s="453">
        <v>12</v>
      </c>
      <c r="L7" s="429">
        <f aca="true" t="shared" si="4" ref="L7:L12">K7/$U7</f>
        <v>0.06282722513089005</v>
      </c>
      <c r="M7" s="500">
        <v>6</v>
      </c>
      <c r="N7" s="429">
        <f aca="true" t="shared" si="5" ref="N7:N12">M7/$U7</f>
        <v>0.031413612565445025</v>
      </c>
      <c r="O7" s="453">
        <v>2</v>
      </c>
      <c r="P7" s="429">
        <f aca="true" t="shared" si="6" ref="P7:P12">O7/$U7</f>
        <v>0.010471204188481676</v>
      </c>
      <c r="Q7" s="453">
        <v>55</v>
      </c>
      <c r="R7" s="429">
        <f aca="true" t="shared" si="7" ref="R7:R12">Q7/$U7</f>
        <v>0.2879581151832461</v>
      </c>
      <c r="S7" s="453">
        <v>29</v>
      </c>
      <c r="T7" s="501">
        <f aca="true" t="shared" si="8" ref="T7:T12">S7/$U7</f>
        <v>0.1518324607329843</v>
      </c>
      <c r="U7" s="502">
        <f aca="true" t="shared" si="9" ref="U7:U12">C7+E7+G7+I7+K7+M7+O7+Q7+S7</f>
        <v>191</v>
      </c>
    </row>
    <row r="8" spans="2:21" ht="12.75">
      <c r="B8" s="499" t="s">
        <v>280</v>
      </c>
      <c r="C8" s="388">
        <v>0</v>
      </c>
      <c r="D8" s="429">
        <f t="shared" si="0"/>
        <v>0</v>
      </c>
      <c r="E8" s="453">
        <v>71</v>
      </c>
      <c r="F8" s="429">
        <f t="shared" si="1"/>
        <v>0.3480392156862745</v>
      </c>
      <c r="G8" s="388">
        <v>3</v>
      </c>
      <c r="H8" s="429">
        <f>G8/$U8</f>
        <v>0.014705882352941176</v>
      </c>
      <c r="I8" s="388">
        <v>0</v>
      </c>
      <c r="J8" s="429">
        <f>I8/$U8</f>
        <v>0</v>
      </c>
      <c r="K8" s="453">
        <v>9</v>
      </c>
      <c r="L8" s="429">
        <f>K8/$U8</f>
        <v>0.04411764705882353</v>
      </c>
      <c r="M8" s="500">
        <v>3</v>
      </c>
      <c r="N8" s="429">
        <f>M8/$U8</f>
        <v>0.014705882352941176</v>
      </c>
      <c r="O8" s="453">
        <v>9</v>
      </c>
      <c r="P8" s="429">
        <f>O8/$U8</f>
        <v>0.04411764705882353</v>
      </c>
      <c r="Q8" s="453">
        <v>70</v>
      </c>
      <c r="R8" s="429">
        <f>Q8/$U8</f>
        <v>0.3431372549019608</v>
      </c>
      <c r="S8" s="453">
        <v>39</v>
      </c>
      <c r="T8" s="501">
        <f>S8/$U8</f>
        <v>0.19117647058823528</v>
      </c>
      <c r="U8" s="502">
        <f>C8+E8+G8+I8+K8+M8+O8+Q8+S8</f>
        <v>204</v>
      </c>
    </row>
    <row r="9" spans="2:21" ht="12.75">
      <c r="B9" s="499" t="s">
        <v>281</v>
      </c>
      <c r="C9" s="388">
        <v>0</v>
      </c>
      <c r="D9" s="429">
        <f t="shared" si="0"/>
        <v>0</v>
      </c>
      <c r="E9" s="453">
        <v>36</v>
      </c>
      <c r="F9" s="429">
        <f t="shared" si="1"/>
        <v>0.41379310344827586</v>
      </c>
      <c r="G9" s="388">
        <v>4</v>
      </c>
      <c r="H9" s="429">
        <f t="shared" si="2"/>
        <v>0.04597701149425287</v>
      </c>
      <c r="I9" s="388">
        <v>0</v>
      </c>
      <c r="J9" s="429">
        <f t="shared" si="3"/>
        <v>0</v>
      </c>
      <c r="K9" s="453">
        <v>4</v>
      </c>
      <c r="L9" s="429">
        <f t="shared" si="4"/>
        <v>0.04597701149425287</v>
      </c>
      <c r="M9" s="500">
        <v>1</v>
      </c>
      <c r="N9" s="429">
        <f t="shared" si="5"/>
        <v>0.011494252873563218</v>
      </c>
      <c r="O9" s="453">
        <v>0</v>
      </c>
      <c r="P9" s="429">
        <f t="shared" si="6"/>
        <v>0</v>
      </c>
      <c r="Q9" s="453">
        <v>32</v>
      </c>
      <c r="R9" s="429">
        <f t="shared" si="7"/>
        <v>0.367816091954023</v>
      </c>
      <c r="S9" s="453">
        <v>10</v>
      </c>
      <c r="T9" s="501">
        <f t="shared" si="8"/>
        <v>0.11494252873563218</v>
      </c>
      <c r="U9" s="502">
        <f t="shared" si="9"/>
        <v>87</v>
      </c>
    </row>
    <row r="10" spans="2:21" ht="12.75">
      <c r="B10" s="499" t="s">
        <v>249</v>
      </c>
      <c r="C10" s="388">
        <v>0</v>
      </c>
      <c r="D10" s="429">
        <f t="shared" si="0"/>
        <v>0</v>
      </c>
      <c r="E10" s="453">
        <v>5</v>
      </c>
      <c r="F10" s="429">
        <f t="shared" si="1"/>
        <v>0.16666666666666666</v>
      </c>
      <c r="G10" s="388">
        <v>3</v>
      </c>
      <c r="H10" s="429">
        <f t="shared" si="2"/>
        <v>0.1</v>
      </c>
      <c r="I10" s="388">
        <v>1</v>
      </c>
      <c r="J10" s="429">
        <f t="shared" si="3"/>
        <v>0.03333333333333333</v>
      </c>
      <c r="K10" s="453">
        <v>3</v>
      </c>
      <c r="L10" s="429">
        <f t="shared" si="4"/>
        <v>0.1</v>
      </c>
      <c r="M10" s="500">
        <v>1</v>
      </c>
      <c r="N10" s="429">
        <f t="shared" si="5"/>
        <v>0.03333333333333333</v>
      </c>
      <c r="O10" s="453">
        <v>0</v>
      </c>
      <c r="P10" s="429">
        <f t="shared" si="6"/>
        <v>0</v>
      </c>
      <c r="Q10" s="453">
        <v>10</v>
      </c>
      <c r="R10" s="429">
        <f t="shared" si="7"/>
        <v>0.3333333333333333</v>
      </c>
      <c r="S10" s="453">
        <v>7</v>
      </c>
      <c r="T10" s="501">
        <f t="shared" si="8"/>
        <v>0.23333333333333334</v>
      </c>
      <c r="U10" s="502">
        <f t="shared" si="9"/>
        <v>30</v>
      </c>
    </row>
    <row r="11" spans="2:21" ht="12.75">
      <c r="B11" s="499" t="s">
        <v>282</v>
      </c>
      <c r="C11" s="388">
        <v>0</v>
      </c>
      <c r="D11" s="429">
        <f t="shared" si="0"/>
        <v>0</v>
      </c>
      <c r="E11" s="453">
        <v>13</v>
      </c>
      <c r="F11" s="429">
        <f t="shared" si="1"/>
        <v>0.3939393939393939</v>
      </c>
      <c r="G11" s="388">
        <v>1</v>
      </c>
      <c r="H11" s="429">
        <f t="shared" si="2"/>
        <v>0.030303030303030304</v>
      </c>
      <c r="I11" s="388">
        <v>1</v>
      </c>
      <c r="J11" s="429">
        <f t="shared" si="3"/>
        <v>0.030303030303030304</v>
      </c>
      <c r="K11" s="453">
        <v>2</v>
      </c>
      <c r="L11" s="429">
        <f t="shared" si="4"/>
        <v>0.06060606060606061</v>
      </c>
      <c r="M11" s="500">
        <v>1</v>
      </c>
      <c r="N11" s="429">
        <f t="shared" si="5"/>
        <v>0.030303030303030304</v>
      </c>
      <c r="O11" s="453">
        <v>0</v>
      </c>
      <c r="P11" s="429">
        <f t="shared" si="6"/>
        <v>0</v>
      </c>
      <c r="Q11" s="453">
        <v>7</v>
      </c>
      <c r="R11" s="429">
        <f t="shared" si="7"/>
        <v>0.21212121212121213</v>
      </c>
      <c r="S11" s="453">
        <v>8</v>
      </c>
      <c r="T11" s="501">
        <f t="shared" si="8"/>
        <v>0.24242424242424243</v>
      </c>
      <c r="U11" s="502">
        <f t="shared" si="9"/>
        <v>33</v>
      </c>
    </row>
    <row r="12" spans="2:21" ht="12.75">
      <c r="B12" s="503" t="s">
        <v>169</v>
      </c>
      <c r="C12" s="187">
        <v>0</v>
      </c>
      <c r="D12" s="378">
        <f t="shared" si="0"/>
        <v>0</v>
      </c>
      <c r="E12" s="302">
        <v>8</v>
      </c>
      <c r="F12" s="378">
        <f t="shared" si="1"/>
        <v>0.22857142857142856</v>
      </c>
      <c r="G12" s="187">
        <v>0</v>
      </c>
      <c r="H12" s="378">
        <f t="shared" si="2"/>
        <v>0</v>
      </c>
      <c r="I12" s="187">
        <v>1</v>
      </c>
      <c r="J12" s="378">
        <f t="shared" si="3"/>
        <v>0.02857142857142857</v>
      </c>
      <c r="K12" s="302">
        <v>0</v>
      </c>
      <c r="L12" s="378">
        <f t="shared" si="4"/>
        <v>0</v>
      </c>
      <c r="M12" s="504">
        <v>0</v>
      </c>
      <c r="N12" s="378">
        <f t="shared" si="5"/>
        <v>0</v>
      </c>
      <c r="O12" s="302">
        <v>0</v>
      </c>
      <c r="P12" s="378">
        <f t="shared" si="6"/>
        <v>0</v>
      </c>
      <c r="Q12" s="302">
        <v>19</v>
      </c>
      <c r="R12" s="378">
        <f t="shared" si="7"/>
        <v>0.5428571428571428</v>
      </c>
      <c r="S12" s="302">
        <v>7</v>
      </c>
      <c r="T12" s="505">
        <f t="shared" si="8"/>
        <v>0.2</v>
      </c>
      <c r="U12" s="506">
        <f t="shared" si="9"/>
        <v>35</v>
      </c>
    </row>
    <row r="13" spans="2:21" ht="13.5" thickBot="1">
      <c r="B13" s="507" t="s">
        <v>292</v>
      </c>
      <c r="C13" s="346">
        <v>0</v>
      </c>
      <c r="D13" s="381">
        <f t="shared" si="0"/>
        <v>0</v>
      </c>
      <c r="E13" s="508">
        <v>11</v>
      </c>
      <c r="F13" s="381">
        <f t="shared" si="1"/>
        <v>0.3235294117647059</v>
      </c>
      <c r="G13" s="346">
        <v>0</v>
      </c>
      <c r="H13" s="381">
        <f>G13/$U13</f>
        <v>0</v>
      </c>
      <c r="I13" s="346">
        <v>0</v>
      </c>
      <c r="J13" s="381">
        <f>I13/$U13</f>
        <v>0</v>
      </c>
      <c r="K13" s="508">
        <v>0</v>
      </c>
      <c r="L13" s="381">
        <f>K13/$U13</f>
        <v>0</v>
      </c>
      <c r="M13" s="509">
        <v>0</v>
      </c>
      <c r="N13" s="381">
        <f>M13/$U13</f>
        <v>0</v>
      </c>
      <c r="O13" s="508">
        <v>1</v>
      </c>
      <c r="P13" s="381">
        <f>O13/$U13</f>
        <v>0.029411764705882353</v>
      </c>
      <c r="Q13" s="508">
        <v>16</v>
      </c>
      <c r="R13" s="381">
        <f>Q13/$U13</f>
        <v>0.47058823529411764</v>
      </c>
      <c r="S13" s="508">
        <v>6</v>
      </c>
      <c r="T13" s="510">
        <f>S13/$U13</f>
        <v>0.17647058823529413</v>
      </c>
      <c r="U13" s="511">
        <f>C13+E13+G13+I13+K13+M13+O13+Q13+S13</f>
        <v>34</v>
      </c>
    </row>
    <row r="14" spans="2:21" ht="13.5" thickBot="1">
      <c r="B14" s="512" t="s">
        <v>165</v>
      </c>
      <c r="C14" s="350">
        <f>SUM(C6:C13)</f>
        <v>1</v>
      </c>
      <c r="D14" s="384">
        <f t="shared" si="0"/>
        <v>0.0010515247108307045</v>
      </c>
      <c r="E14" s="519">
        <f>SUM(E6:E13)</f>
        <v>308</v>
      </c>
      <c r="F14" s="384">
        <f t="shared" si="1"/>
        <v>0.323869610935857</v>
      </c>
      <c r="G14" s="350">
        <f>SUM(G6:G13)</f>
        <v>17</v>
      </c>
      <c r="H14" s="384">
        <f>G14/$U14</f>
        <v>0.017875920084121977</v>
      </c>
      <c r="I14" s="350">
        <f>SUM(I6:I13)</f>
        <v>7</v>
      </c>
      <c r="J14" s="384">
        <f>I14/$U14</f>
        <v>0.007360672975814932</v>
      </c>
      <c r="K14" s="519">
        <f>SUM(K6:K13)</f>
        <v>54</v>
      </c>
      <c r="L14" s="384">
        <f>K14/$U14</f>
        <v>0.056782334384858045</v>
      </c>
      <c r="M14" s="528">
        <f>SUM(M6:M13)</f>
        <v>18</v>
      </c>
      <c r="N14" s="384">
        <f>M14/$U14</f>
        <v>0.01892744479495268</v>
      </c>
      <c r="O14" s="519">
        <f>SUM(O6:O13)</f>
        <v>14</v>
      </c>
      <c r="P14" s="384">
        <f>O14/$U14</f>
        <v>0.014721345951629864</v>
      </c>
      <c r="Q14" s="519">
        <f>SUM(Q6:Q13)</f>
        <v>305</v>
      </c>
      <c r="R14" s="384">
        <f>Q14/$U14</f>
        <v>0.3207150368033649</v>
      </c>
      <c r="S14" s="519">
        <f>SUM(S6:S13)</f>
        <v>227</v>
      </c>
      <c r="T14" s="531">
        <f>S14/$U14</f>
        <v>0.2386961093585699</v>
      </c>
      <c r="U14" s="532">
        <f>C14+E14+G14+I14+K14+M14+O14+Q14+S14</f>
        <v>951</v>
      </c>
    </row>
    <row r="16" ht="12.75">
      <c r="B16" t="s">
        <v>293</v>
      </c>
    </row>
    <row r="19" ht="15.75">
      <c r="B19" s="8" t="s">
        <v>1</v>
      </c>
    </row>
  </sheetData>
  <sheetProtection/>
  <mergeCells count="12">
    <mergeCell ref="O4:P4"/>
    <mergeCell ref="Q4:R4"/>
    <mergeCell ref="S4:T4"/>
    <mergeCell ref="U4:U5"/>
    <mergeCell ref="B2:N2"/>
    <mergeCell ref="B4:B5"/>
    <mergeCell ref="C4:D4"/>
    <mergeCell ref="E4:F4"/>
    <mergeCell ref="G4:H4"/>
    <mergeCell ref="I4:J4"/>
    <mergeCell ref="K4:L4"/>
    <mergeCell ref="M4:N4"/>
  </mergeCells>
  <hyperlinks>
    <hyperlink ref="B19" location="Contents!A1" display="Contents"/>
  </hyperlink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A66BD3"/>
  </sheetPr>
  <dimension ref="B2:AC21"/>
  <sheetViews>
    <sheetView zoomScalePageLayoutView="0" workbookViewId="0" topLeftCell="C1">
      <selection activeCell="B14" sqref="B14:Y14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22" width="7.28125" style="0" customWidth="1"/>
    <col min="23" max="24" width="8.8515625" style="0" customWidth="1"/>
    <col min="25" max="25" width="10.8515625" style="0" customWidth="1"/>
    <col min="29" max="29" width="8.00390625" style="0" bestFit="1" customWidth="1"/>
  </cols>
  <sheetData>
    <row r="2" spans="2:29" ht="18.75">
      <c r="B2" s="704" t="s">
        <v>300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ht="13.5" thickBot="1"/>
    <row r="4" spans="2:25" ht="45" customHeight="1">
      <c r="B4" s="744" t="s">
        <v>27</v>
      </c>
      <c r="C4" s="740" t="s">
        <v>109</v>
      </c>
      <c r="D4" s="740"/>
      <c r="E4" s="740" t="s">
        <v>70</v>
      </c>
      <c r="F4" s="740"/>
      <c r="G4" s="740" t="s">
        <v>36</v>
      </c>
      <c r="H4" s="740"/>
      <c r="I4" s="740" t="s">
        <v>37</v>
      </c>
      <c r="J4" s="740"/>
      <c r="K4" s="740" t="s">
        <v>38</v>
      </c>
      <c r="L4" s="740"/>
      <c r="M4" s="740" t="s">
        <v>39</v>
      </c>
      <c r="N4" s="740"/>
      <c r="O4" s="740" t="s">
        <v>40</v>
      </c>
      <c r="P4" s="740"/>
      <c r="Q4" s="740" t="s">
        <v>41</v>
      </c>
      <c r="R4" s="740"/>
      <c r="S4" s="740" t="s">
        <v>42</v>
      </c>
      <c r="T4" s="740"/>
      <c r="U4" s="732" t="s">
        <v>173</v>
      </c>
      <c r="V4" s="732"/>
      <c r="W4" s="732" t="s">
        <v>166</v>
      </c>
      <c r="X4" s="741"/>
      <c r="Y4" s="742" t="s">
        <v>4</v>
      </c>
    </row>
    <row r="5" spans="2:25" ht="16.5" thickBot="1">
      <c r="B5" s="745"/>
      <c r="C5" s="526" t="s">
        <v>102</v>
      </c>
      <c r="D5" s="526" t="s">
        <v>3</v>
      </c>
      <c r="E5" s="526" t="s">
        <v>102</v>
      </c>
      <c r="F5" s="526" t="s">
        <v>3</v>
      </c>
      <c r="G5" s="526" t="s">
        <v>102</v>
      </c>
      <c r="H5" s="526" t="s">
        <v>3</v>
      </c>
      <c r="I5" s="526" t="s">
        <v>102</v>
      </c>
      <c r="J5" s="526" t="s">
        <v>3</v>
      </c>
      <c r="K5" s="526" t="s">
        <v>102</v>
      </c>
      <c r="L5" s="526" t="s">
        <v>3</v>
      </c>
      <c r="M5" s="526" t="s">
        <v>102</v>
      </c>
      <c r="N5" s="526" t="s">
        <v>3</v>
      </c>
      <c r="O5" s="526" t="s">
        <v>102</v>
      </c>
      <c r="P5" s="526" t="s">
        <v>3</v>
      </c>
      <c r="Q5" s="526" t="s">
        <v>102</v>
      </c>
      <c r="R5" s="526" t="s">
        <v>3</v>
      </c>
      <c r="S5" s="526" t="s">
        <v>102</v>
      </c>
      <c r="T5" s="526" t="s">
        <v>3</v>
      </c>
      <c r="U5" s="526" t="s">
        <v>102</v>
      </c>
      <c r="V5" s="526" t="s">
        <v>3</v>
      </c>
      <c r="W5" s="526" t="s">
        <v>102</v>
      </c>
      <c r="X5" s="527" t="s">
        <v>3</v>
      </c>
      <c r="Y5" s="743"/>
    </row>
    <row r="6" spans="2:25" ht="12.75">
      <c r="B6" s="420" t="s">
        <v>279</v>
      </c>
      <c r="C6" s="453">
        <v>227</v>
      </c>
      <c r="D6" s="429">
        <f>C6/$Y6</f>
        <v>0.6735905044510386</v>
      </c>
      <c r="E6" s="453">
        <v>51</v>
      </c>
      <c r="F6" s="429">
        <f>E6/$Y6</f>
        <v>0.1513353115727003</v>
      </c>
      <c r="G6" s="453">
        <v>21</v>
      </c>
      <c r="H6" s="429">
        <f aca="true" t="shared" si="0" ref="H6:H14">G6/$Y6</f>
        <v>0.06231454005934718</v>
      </c>
      <c r="I6" s="453">
        <v>13</v>
      </c>
      <c r="J6" s="429">
        <f aca="true" t="shared" si="1" ref="J6:J14">I6/$Y6</f>
        <v>0.03857566765578635</v>
      </c>
      <c r="K6" s="453">
        <v>10</v>
      </c>
      <c r="L6" s="429">
        <f aca="true" t="shared" si="2" ref="L6:L14">K6/$Y6</f>
        <v>0.02967359050445104</v>
      </c>
      <c r="M6" s="453">
        <v>6</v>
      </c>
      <c r="N6" s="429">
        <f aca="true" t="shared" si="3" ref="N6:N13">M6/$Y6</f>
        <v>0.017804154302670624</v>
      </c>
      <c r="O6" s="453">
        <v>6</v>
      </c>
      <c r="P6" s="429">
        <f aca="true" t="shared" si="4" ref="P6:P13">O6/$Y6</f>
        <v>0.017804154302670624</v>
      </c>
      <c r="Q6" s="453">
        <v>3</v>
      </c>
      <c r="R6" s="429">
        <f aca="true" t="shared" si="5" ref="R6:R13">Q6/$Y6</f>
        <v>0.008902077151335312</v>
      </c>
      <c r="S6" s="453">
        <v>0</v>
      </c>
      <c r="T6" s="429">
        <f aca="true" t="shared" si="6" ref="T6:T13">S6/$Y6</f>
        <v>0</v>
      </c>
      <c r="U6" s="454">
        <v>0</v>
      </c>
      <c r="V6" s="429">
        <f aca="true" t="shared" si="7" ref="V6:V13">U6/$Y6</f>
        <v>0</v>
      </c>
      <c r="W6" s="454">
        <v>0</v>
      </c>
      <c r="X6" s="455">
        <f aca="true" t="shared" si="8" ref="X6:X13">W6/$Y6</f>
        <v>0</v>
      </c>
      <c r="Y6" s="513">
        <f>C6+E6+G6+I6+K6+M6+O6+Q6+S6+U6+W6</f>
        <v>337</v>
      </c>
    </row>
    <row r="7" spans="2:25" ht="12.75">
      <c r="B7" s="420" t="s">
        <v>167</v>
      </c>
      <c r="C7" s="453">
        <v>28</v>
      </c>
      <c r="D7" s="429">
        <f aca="true" t="shared" si="9" ref="D7:F13">C7/$Y7</f>
        <v>0.14659685863874344</v>
      </c>
      <c r="E7" s="453">
        <v>42</v>
      </c>
      <c r="F7" s="429">
        <f t="shared" si="9"/>
        <v>0.2198952879581152</v>
      </c>
      <c r="G7" s="453">
        <v>33</v>
      </c>
      <c r="H7" s="429">
        <f t="shared" si="0"/>
        <v>0.17277486910994763</v>
      </c>
      <c r="I7" s="453">
        <v>16</v>
      </c>
      <c r="J7" s="429">
        <f t="shared" si="1"/>
        <v>0.08376963350785341</v>
      </c>
      <c r="K7" s="453">
        <v>21</v>
      </c>
      <c r="L7" s="429">
        <f t="shared" si="2"/>
        <v>0.1099476439790576</v>
      </c>
      <c r="M7" s="453">
        <v>11</v>
      </c>
      <c r="N7" s="429">
        <f t="shared" si="3"/>
        <v>0.05759162303664921</v>
      </c>
      <c r="O7" s="453">
        <v>14</v>
      </c>
      <c r="P7" s="429">
        <f t="shared" si="4"/>
        <v>0.07329842931937172</v>
      </c>
      <c r="Q7" s="453">
        <v>6</v>
      </c>
      <c r="R7" s="429">
        <f t="shared" si="5"/>
        <v>0.031413612565445025</v>
      </c>
      <c r="S7" s="453">
        <v>0</v>
      </c>
      <c r="T7" s="429">
        <f t="shared" si="6"/>
        <v>0</v>
      </c>
      <c r="U7" s="454">
        <v>0</v>
      </c>
      <c r="V7" s="429">
        <f t="shared" si="7"/>
        <v>0</v>
      </c>
      <c r="W7" s="454">
        <v>20</v>
      </c>
      <c r="X7" s="455">
        <f t="shared" si="8"/>
        <v>0.10471204188481675</v>
      </c>
      <c r="Y7" s="513">
        <f aca="true" t="shared" si="10" ref="Y7:Y12">C7+E7+G7+I7+K7+M7+O7+Q7+S7+U7+W7</f>
        <v>191</v>
      </c>
    </row>
    <row r="8" spans="2:25" ht="12.75">
      <c r="B8" s="420" t="s">
        <v>280</v>
      </c>
      <c r="C8" s="453">
        <v>5</v>
      </c>
      <c r="D8" s="429">
        <f t="shared" si="9"/>
        <v>0.024509803921568627</v>
      </c>
      <c r="E8" s="453">
        <v>30</v>
      </c>
      <c r="F8" s="429">
        <f t="shared" si="9"/>
        <v>0.14705882352941177</v>
      </c>
      <c r="G8" s="453">
        <v>32</v>
      </c>
      <c r="H8" s="429">
        <f t="shared" si="0"/>
        <v>0.1568627450980392</v>
      </c>
      <c r="I8" s="453">
        <v>31</v>
      </c>
      <c r="J8" s="429">
        <f t="shared" si="1"/>
        <v>0.15196078431372548</v>
      </c>
      <c r="K8" s="453">
        <v>30</v>
      </c>
      <c r="L8" s="429">
        <f t="shared" si="2"/>
        <v>0.14705882352941177</v>
      </c>
      <c r="M8" s="453">
        <v>32</v>
      </c>
      <c r="N8" s="429">
        <f t="shared" si="3"/>
        <v>0.1568627450980392</v>
      </c>
      <c r="O8" s="453">
        <v>14</v>
      </c>
      <c r="P8" s="429">
        <f t="shared" si="4"/>
        <v>0.06862745098039216</v>
      </c>
      <c r="Q8" s="453">
        <v>3</v>
      </c>
      <c r="R8" s="429">
        <f t="shared" si="5"/>
        <v>0.014705882352941176</v>
      </c>
      <c r="S8" s="453">
        <v>0</v>
      </c>
      <c r="T8" s="429">
        <f t="shared" si="6"/>
        <v>0</v>
      </c>
      <c r="U8" s="454">
        <v>0</v>
      </c>
      <c r="V8" s="429">
        <f t="shared" si="7"/>
        <v>0</v>
      </c>
      <c r="W8" s="454">
        <v>27</v>
      </c>
      <c r="X8" s="455">
        <f t="shared" si="8"/>
        <v>0.1323529411764706</v>
      </c>
      <c r="Y8" s="513">
        <f>C8+E8+G8+I8+K8+M8+O8+Q8+S8+U8+W8</f>
        <v>204</v>
      </c>
    </row>
    <row r="9" spans="2:25" ht="12.75">
      <c r="B9" s="420" t="s">
        <v>281</v>
      </c>
      <c r="C9" s="453">
        <v>1</v>
      </c>
      <c r="D9" s="429">
        <f t="shared" si="9"/>
        <v>0.011494252873563218</v>
      </c>
      <c r="E9" s="453">
        <v>12</v>
      </c>
      <c r="F9" s="429">
        <f t="shared" si="9"/>
        <v>0.13793103448275862</v>
      </c>
      <c r="G9" s="453">
        <v>20</v>
      </c>
      <c r="H9" s="429">
        <f t="shared" si="0"/>
        <v>0.22988505747126436</v>
      </c>
      <c r="I9" s="453">
        <v>11</v>
      </c>
      <c r="J9" s="429">
        <f t="shared" si="1"/>
        <v>0.12643678160919541</v>
      </c>
      <c r="K9" s="453">
        <v>10</v>
      </c>
      <c r="L9" s="429">
        <f t="shared" si="2"/>
        <v>0.11494252873563218</v>
      </c>
      <c r="M9" s="453">
        <v>10</v>
      </c>
      <c r="N9" s="429">
        <f t="shared" si="3"/>
        <v>0.11494252873563218</v>
      </c>
      <c r="O9" s="453">
        <v>9</v>
      </c>
      <c r="P9" s="429">
        <f t="shared" si="4"/>
        <v>0.10344827586206896</v>
      </c>
      <c r="Q9" s="453">
        <v>0</v>
      </c>
      <c r="R9" s="429">
        <f t="shared" si="5"/>
        <v>0</v>
      </c>
      <c r="S9" s="453">
        <v>1</v>
      </c>
      <c r="T9" s="429">
        <f t="shared" si="6"/>
        <v>0.011494252873563218</v>
      </c>
      <c r="U9" s="454">
        <v>0</v>
      </c>
      <c r="V9" s="429">
        <f t="shared" si="7"/>
        <v>0</v>
      </c>
      <c r="W9" s="454">
        <v>13</v>
      </c>
      <c r="X9" s="455">
        <f t="shared" si="8"/>
        <v>0.14942528735632185</v>
      </c>
      <c r="Y9" s="513">
        <f t="shared" si="10"/>
        <v>87</v>
      </c>
    </row>
    <row r="10" spans="2:25" ht="12.75">
      <c r="B10" s="420" t="s">
        <v>249</v>
      </c>
      <c r="C10" s="453">
        <v>0</v>
      </c>
      <c r="D10" s="429">
        <f t="shared" si="9"/>
        <v>0</v>
      </c>
      <c r="E10" s="453">
        <v>1</v>
      </c>
      <c r="F10" s="429">
        <f t="shared" si="9"/>
        <v>0.03333333333333333</v>
      </c>
      <c r="G10" s="453">
        <v>3</v>
      </c>
      <c r="H10" s="429">
        <f t="shared" si="0"/>
        <v>0.1</v>
      </c>
      <c r="I10" s="453">
        <v>4</v>
      </c>
      <c r="J10" s="429">
        <f t="shared" si="1"/>
        <v>0.13333333333333333</v>
      </c>
      <c r="K10" s="453">
        <v>7</v>
      </c>
      <c r="L10" s="429">
        <f t="shared" si="2"/>
        <v>0.23333333333333334</v>
      </c>
      <c r="M10" s="453">
        <v>5</v>
      </c>
      <c r="N10" s="429">
        <f t="shared" si="3"/>
        <v>0.16666666666666666</v>
      </c>
      <c r="O10" s="453">
        <v>2</v>
      </c>
      <c r="P10" s="429">
        <f t="shared" si="4"/>
        <v>0.06666666666666667</v>
      </c>
      <c r="Q10" s="453">
        <v>0</v>
      </c>
      <c r="R10" s="429">
        <f t="shared" si="5"/>
        <v>0</v>
      </c>
      <c r="S10" s="453">
        <v>0</v>
      </c>
      <c r="T10" s="429">
        <f t="shared" si="6"/>
        <v>0</v>
      </c>
      <c r="U10" s="454">
        <v>0</v>
      </c>
      <c r="V10" s="429">
        <f t="shared" si="7"/>
        <v>0</v>
      </c>
      <c r="W10" s="454">
        <v>8</v>
      </c>
      <c r="X10" s="455">
        <f t="shared" si="8"/>
        <v>0.26666666666666666</v>
      </c>
      <c r="Y10" s="513">
        <f t="shared" si="10"/>
        <v>30</v>
      </c>
    </row>
    <row r="11" spans="2:25" ht="12.75">
      <c r="B11" s="420" t="s">
        <v>282</v>
      </c>
      <c r="C11" s="453">
        <v>0</v>
      </c>
      <c r="D11" s="429">
        <f t="shared" si="9"/>
        <v>0</v>
      </c>
      <c r="E11" s="453">
        <v>0</v>
      </c>
      <c r="F11" s="429">
        <f t="shared" si="9"/>
        <v>0</v>
      </c>
      <c r="G11" s="453">
        <v>4</v>
      </c>
      <c r="H11" s="429">
        <f t="shared" si="0"/>
        <v>0.12121212121212122</v>
      </c>
      <c r="I11" s="453">
        <v>7</v>
      </c>
      <c r="J11" s="429">
        <f t="shared" si="1"/>
        <v>0.21212121212121213</v>
      </c>
      <c r="K11" s="453">
        <v>7</v>
      </c>
      <c r="L11" s="429">
        <f t="shared" si="2"/>
        <v>0.21212121212121213</v>
      </c>
      <c r="M11" s="453">
        <v>5</v>
      </c>
      <c r="N11" s="429">
        <f t="shared" si="3"/>
        <v>0.15151515151515152</v>
      </c>
      <c r="O11" s="453">
        <v>3</v>
      </c>
      <c r="P11" s="429">
        <f t="shared" si="4"/>
        <v>0.09090909090909091</v>
      </c>
      <c r="Q11" s="453">
        <v>1</v>
      </c>
      <c r="R11" s="429">
        <f t="shared" si="5"/>
        <v>0.030303030303030304</v>
      </c>
      <c r="S11" s="453">
        <v>0</v>
      </c>
      <c r="T11" s="429">
        <f t="shared" si="6"/>
        <v>0</v>
      </c>
      <c r="U11" s="454">
        <v>0</v>
      </c>
      <c r="V11" s="429">
        <f t="shared" si="7"/>
        <v>0</v>
      </c>
      <c r="W11" s="454">
        <v>6</v>
      </c>
      <c r="X11" s="455">
        <f t="shared" si="8"/>
        <v>0.18181818181818182</v>
      </c>
      <c r="Y11" s="513">
        <f t="shared" si="10"/>
        <v>33</v>
      </c>
    </row>
    <row r="12" spans="2:25" ht="12.75">
      <c r="B12" s="400" t="s">
        <v>169</v>
      </c>
      <c r="C12" s="302">
        <v>0</v>
      </c>
      <c r="D12" s="378">
        <f t="shared" si="9"/>
        <v>0</v>
      </c>
      <c r="E12" s="302">
        <v>3</v>
      </c>
      <c r="F12" s="378">
        <f t="shared" si="9"/>
        <v>0.08571428571428572</v>
      </c>
      <c r="G12" s="302">
        <v>5</v>
      </c>
      <c r="H12" s="378">
        <f t="shared" si="0"/>
        <v>0.14285714285714285</v>
      </c>
      <c r="I12" s="302">
        <v>8</v>
      </c>
      <c r="J12" s="378">
        <f t="shared" si="1"/>
        <v>0.22857142857142856</v>
      </c>
      <c r="K12" s="302">
        <v>7</v>
      </c>
      <c r="L12" s="378">
        <f t="shared" si="2"/>
        <v>0.2</v>
      </c>
      <c r="M12" s="302">
        <v>6</v>
      </c>
      <c r="N12" s="378">
        <f t="shared" si="3"/>
        <v>0.17142857142857143</v>
      </c>
      <c r="O12" s="302">
        <v>4</v>
      </c>
      <c r="P12" s="378">
        <f t="shared" si="4"/>
        <v>0.11428571428571428</v>
      </c>
      <c r="Q12" s="302">
        <v>1</v>
      </c>
      <c r="R12" s="378">
        <f t="shared" si="5"/>
        <v>0.02857142857142857</v>
      </c>
      <c r="S12" s="302">
        <v>0</v>
      </c>
      <c r="T12" s="378">
        <f t="shared" si="6"/>
        <v>0</v>
      </c>
      <c r="U12" s="318">
        <v>0</v>
      </c>
      <c r="V12" s="378">
        <f t="shared" si="7"/>
        <v>0</v>
      </c>
      <c r="W12" s="318">
        <v>1</v>
      </c>
      <c r="X12" s="514">
        <f t="shared" si="8"/>
        <v>0.02857142857142857</v>
      </c>
      <c r="Y12" s="515">
        <f t="shared" si="10"/>
        <v>35</v>
      </c>
    </row>
    <row r="13" spans="2:25" ht="13.5" thickBot="1">
      <c r="B13" s="493" t="s">
        <v>292</v>
      </c>
      <c r="C13" s="508">
        <v>0</v>
      </c>
      <c r="D13" s="381">
        <f t="shared" si="9"/>
        <v>0</v>
      </c>
      <c r="E13" s="508">
        <v>2</v>
      </c>
      <c r="F13" s="381">
        <f t="shared" si="9"/>
        <v>0.058823529411764705</v>
      </c>
      <c r="G13" s="508">
        <v>5</v>
      </c>
      <c r="H13" s="381">
        <f t="shared" si="0"/>
        <v>0.14705882352941177</v>
      </c>
      <c r="I13" s="508">
        <v>7</v>
      </c>
      <c r="J13" s="381">
        <f t="shared" si="1"/>
        <v>0.20588235294117646</v>
      </c>
      <c r="K13" s="508">
        <v>3</v>
      </c>
      <c r="L13" s="381">
        <f t="shared" si="2"/>
        <v>0.08823529411764706</v>
      </c>
      <c r="M13" s="508">
        <v>5</v>
      </c>
      <c r="N13" s="381">
        <f t="shared" si="3"/>
        <v>0.14705882352941177</v>
      </c>
      <c r="O13" s="508">
        <v>5</v>
      </c>
      <c r="P13" s="381">
        <f t="shared" si="4"/>
        <v>0.14705882352941177</v>
      </c>
      <c r="Q13" s="508">
        <v>1</v>
      </c>
      <c r="R13" s="381">
        <f t="shared" si="5"/>
        <v>0.029411764705882353</v>
      </c>
      <c r="S13" s="508">
        <v>0</v>
      </c>
      <c r="T13" s="381">
        <f t="shared" si="6"/>
        <v>0</v>
      </c>
      <c r="U13" s="508">
        <v>0</v>
      </c>
      <c r="V13" s="381">
        <f t="shared" si="7"/>
        <v>0</v>
      </c>
      <c r="W13" s="516">
        <v>6</v>
      </c>
      <c r="X13" s="517">
        <f t="shared" si="8"/>
        <v>0.17647058823529413</v>
      </c>
      <c r="Y13" s="518">
        <f>C13+E13+G13+I13+K13+M13+O13+Q13+S13+U13+W13</f>
        <v>34</v>
      </c>
    </row>
    <row r="14" spans="2:25" ht="13.5" thickBot="1">
      <c r="B14" s="193" t="s">
        <v>165</v>
      </c>
      <c r="C14" s="519">
        <f>SUM(C6:C13)</f>
        <v>261</v>
      </c>
      <c r="D14" s="384">
        <f>C14/$Y14</f>
        <v>0.2744479495268139</v>
      </c>
      <c r="E14" s="519">
        <f>SUM(E6:E13)</f>
        <v>141</v>
      </c>
      <c r="F14" s="384">
        <f>E14/$Y14</f>
        <v>0.14826498422712933</v>
      </c>
      <c r="G14" s="519">
        <f>SUM(G6:G13)</f>
        <v>123</v>
      </c>
      <c r="H14" s="384">
        <f t="shared" si="0"/>
        <v>0.12933753943217666</v>
      </c>
      <c r="I14" s="519">
        <f>SUM(I6:I13)</f>
        <v>97</v>
      </c>
      <c r="J14" s="384">
        <f t="shared" si="1"/>
        <v>0.10199789695057834</v>
      </c>
      <c r="K14" s="519">
        <f>SUM(K6:K13)</f>
        <v>95</v>
      </c>
      <c r="L14" s="384">
        <f t="shared" si="2"/>
        <v>0.09989484752891693</v>
      </c>
      <c r="M14" s="519">
        <f>SUM(M6:M13)</f>
        <v>80</v>
      </c>
      <c r="N14" s="384">
        <f>M14/$Y14</f>
        <v>0.08412197686645637</v>
      </c>
      <c r="O14" s="519">
        <f>SUM(O6:O13)</f>
        <v>57</v>
      </c>
      <c r="P14" s="384">
        <f>O14/$Y14</f>
        <v>0.05993690851735016</v>
      </c>
      <c r="Q14" s="519">
        <f>SUM(Q6:Q13)</f>
        <v>15</v>
      </c>
      <c r="R14" s="384">
        <f>Q14/$Y14</f>
        <v>0.015772870662460567</v>
      </c>
      <c r="S14" s="519">
        <f>SUM(S6:S13)</f>
        <v>1</v>
      </c>
      <c r="T14" s="384">
        <f>S14/$Y14</f>
        <v>0.0010515247108307045</v>
      </c>
      <c r="U14" s="519">
        <f>SUM(U6:U13)</f>
        <v>0</v>
      </c>
      <c r="V14" s="384">
        <f>U14/$Y14</f>
        <v>0</v>
      </c>
      <c r="W14" s="519">
        <f>SUM(W6:W13)</f>
        <v>81</v>
      </c>
      <c r="X14" s="496">
        <f>W14/$Y14</f>
        <v>0.08517350157728706</v>
      </c>
      <c r="Y14" s="520">
        <f>C14+E14+G14+I14+K14+M14+O14+Q14+S14+U14+W14</f>
        <v>951</v>
      </c>
    </row>
    <row r="15" ht="12.75">
      <c r="T15" s="32"/>
    </row>
    <row r="16" ht="12.75">
      <c r="B16" t="s">
        <v>293</v>
      </c>
    </row>
    <row r="20" spans="2:22" ht="15.75">
      <c r="B20" s="8" t="s">
        <v>1</v>
      </c>
      <c r="V20" s="533"/>
    </row>
    <row r="21" ht="12.75">
      <c r="V21" s="533"/>
    </row>
  </sheetData>
  <sheetProtection/>
  <mergeCells count="14">
    <mergeCell ref="B2:N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Y5"/>
  </mergeCells>
  <hyperlinks>
    <hyperlink ref="B20" location="Contents!A1" display="Contents"/>
  </hyperlink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B2:G17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7" width="17.28125" style="0" customWidth="1"/>
  </cols>
  <sheetData>
    <row r="2" spans="2:7" ht="18">
      <c r="B2" s="538" t="s">
        <v>190</v>
      </c>
      <c r="C2" s="538"/>
      <c r="D2" s="538"/>
      <c r="E2" s="538"/>
      <c r="F2" s="538"/>
      <c r="G2" s="538"/>
    </row>
    <row r="4" spans="2:7" ht="15">
      <c r="B4" s="746" t="s">
        <v>177</v>
      </c>
      <c r="C4" s="747" t="s">
        <v>123</v>
      </c>
      <c r="D4" s="747"/>
      <c r="E4" s="747" t="s">
        <v>122</v>
      </c>
      <c r="F4" s="747"/>
      <c r="G4" s="746" t="s">
        <v>4</v>
      </c>
    </row>
    <row r="5" spans="2:7" ht="15">
      <c r="B5" s="746"/>
      <c r="C5" s="199" t="s">
        <v>102</v>
      </c>
      <c r="D5" s="199" t="s">
        <v>3</v>
      </c>
      <c r="E5" s="199" t="s">
        <v>102</v>
      </c>
      <c r="F5" s="199" t="s">
        <v>3</v>
      </c>
      <c r="G5" s="746"/>
    </row>
    <row r="6" spans="2:7" ht="12.75">
      <c r="B6" s="187" t="s">
        <v>178</v>
      </c>
      <c r="C6" s="112">
        <v>308</v>
      </c>
      <c r="D6" s="190">
        <f>C6/G6</f>
        <v>0.4888888888888889</v>
      </c>
      <c r="E6" s="112">
        <v>322</v>
      </c>
      <c r="F6" s="190">
        <f>E6/G6</f>
        <v>0.5111111111111111</v>
      </c>
      <c r="G6" s="200">
        <v>630</v>
      </c>
    </row>
    <row r="7" spans="2:7" ht="13.5" thickBot="1">
      <c r="B7" s="188" t="s">
        <v>179</v>
      </c>
      <c r="C7" s="130">
        <v>645</v>
      </c>
      <c r="D7" s="191">
        <f>C7/G7</f>
        <v>0.39257455873402314</v>
      </c>
      <c r="E7" s="130">
        <v>998</v>
      </c>
      <c r="F7" s="191">
        <f>E7/G7</f>
        <v>0.6074254412659769</v>
      </c>
      <c r="G7" s="120">
        <v>1643</v>
      </c>
    </row>
    <row r="8" spans="2:7" ht="13.5" thickBot="1">
      <c r="B8" s="88" t="s">
        <v>4</v>
      </c>
      <c r="C8" s="165">
        <f>SUM(C6:C7)</f>
        <v>953</v>
      </c>
      <c r="D8" s="201">
        <f>C8/G8</f>
        <v>0.4192696876374835</v>
      </c>
      <c r="E8" s="81">
        <f>SUM(E6:E7)</f>
        <v>1320</v>
      </c>
      <c r="F8" s="201">
        <f>E8/G8</f>
        <v>0.5807303123625165</v>
      </c>
      <c r="G8" s="115">
        <f>SUM(G6:G7)</f>
        <v>2273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108</v>
      </c>
    </row>
    <row r="14" ht="12.75">
      <c r="B14" s="7"/>
    </row>
    <row r="15" ht="12.75">
      <c r="B15" t="s">
        <v>185</v>
      </c>
    </row>
    <row r="17" ht="20.25">
      <c r="B17" s="5" t="s">
        <v>1</v>
      </c>
    </row>
  </sheetData>
  <sheetProtection/>
  <mergeCells count="5">
    <mergeCell ref="B2:G2"/>
    <mergeCell ref="B4:B5"/>
    <mergeCell ref="C4:D4"/>
    <mergeCell ref="E4:F4"/>
    <mergeCell ref="G4:G5"/>
  </mergeCells>
  <hyperlinks>
    <hyperlink ref="B17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B2:BA30"/>
  <sheetViews>
    <sheetView showGridLines="0" zoomScalePageLayoutView="0" workbookViewId="0" topLeftCell="A7">
      <selection activeCell="A19" sqref="A19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53" width="17.28125" style="0" customWidth="1"/>
    <col min="55" max="55" width="27.00390625" style="0" bestFit="1" customWidth="1"/>
    <col min="56" max="56" width="27.00390625" style="0" customWidth="1"/>
    <col min="57" max="57" width="11.00390625" style="0" bestFit="1" customWidth="1"/>
    <col min="59" max="59" width="12.8515625" style="0" bestFit="1" customWidth="1"/>
    <col min="60" max="60" width="12.8515625" style="0" customWidth="1"/>
    <col min="61" max="61" width="8.57421875" style="0" bestFit="1" customWidth="1"/>
    <col min="63" max="63" width="15.421875" style="0" bestFit="1" customWidth="1"/>
    <col min="67" max="67" width="14.140625" style="0" bestFit="1" customWidth="1"/>
  </cols>
  <sheetData>
    <row r="2" spans="2:20" ht="18">
      <c r="B2" s="538" t="s">
        <v>188</v>
      </c>
      <c r="C2" s="538"/>
      <c r="D2" s="538"/>
      <c r="E2" s="538"/>
      <c r="F2" s="538"/>
      <c r="G2" s="538"/>
      <c r="H2" s="538"/>
      <c r="I2" s="538"/>
      <c r="J2" s="40"/>
      <c r="K2" s="40"/>
      <c r="L2" s="40"/>
      <c r="M2" s="40"/>
      <c r="N2" s="40"/>
      <c r="O2" s="40"/>
      <c r="P2" s="40"/>
      <c r="Q2" s="40"/>
      <c r="R2" s="40"/>
      <c r="S2" s="30"/>
      <c r="T2" s="30"/>
    </row>
    <row r="4" spans="2:9" ht="15">
      <c r="B4" s="746" t="s">
        <v>177</v>
      </c>
      <c r="C4" s="748" t="s">
        <v>6</v>
      </c>
      <c r="D4" s="748"/>
      <c r="E4" s="748" t="s">
        <v>124</v>
      </c>
      <c r="F4" s="748"/>
      <c r="G4" s="748" t="s">
        <v>7</v>
      </c>
      <c r="H4" s="748"/>
      <c r="I4" s="748" t="s">
        <v>4</v>
      </c>
    </row>
    <row r="5" spans="2:9" ht="15">
      <c r="B5" s="746"/>
      <c r="C5" s="202" t="s">
        <v>102</v>
      </c>
      <c r="D5" s="202" t="s">
        <v>3</v>
      </c>
      <c r="E5" s="202" t="s">
        <v>102</v>
      </c>
      <c r="F5" s="202" t="s">
        <v>3</v>
      </c>
      <c r="G5" s="202" t="s">
        <v>102</v>
      </c>
      <c r="H5" s="202" t="s">
        <v>3</v>
      </c>
      <c r="I5" s="748"/>
    </row>
    <row r="6" spans="2:9" ht="12.75">
      <c r="B6" s="187" t="s">
        <v>178</v>
      </c>
      <c r="C6" s="111">
        <v>96</v>
      </c>
      <c r="D6" s="190">
        <f>C6/I6</f>
        <v>0.1523809523809524</v>
      </c>
      <c r="E6" s="112">
        <v>89</v>
      </c>
      <c r="F6" s="190">
        <f>E6/I6</f>
        <v>0.14126984126984127</v>
      </c>
      <c r="G6" s="111">
        <v>445</v>
      </c>
      <c r="H6" s="190">
        <f>G6/I6</f>
        <v>0.7063492063492064</v>
      </c>
      <c r="I6" s="113">
        <v>630</v>
      </c>
    </row>
    <row r="7" spans="2:9" ht="13.5" thickBot="1">
      <c r="B7" s="188" t="s">
        <v>179</v>
      </c>
      <c r="C7" s="114">
        <v>249</v>
      </c>
      <c r="D7" s="191">
        <f>C7/I7</f>
        <v>0.15155203895313452</v>
      </c>
      <c r="E7" s="114">
        <v>214</v>
      </c>
      <c r="F7" s="191">
        <f>E7/I7</f>
        <v>0.13024954351795495</v>
      </c>
      <c r="G7" s="114">
        <v>1180</v>
      </c>
      <c r="H7" s="191">
        <f>G7/I7</f>
        <v>0.7181984175289106</v>
      </c>
      <c r="I7" s="120">
        <v>1643</v>
      </c>
    </row>
    <row r="8" spans="2:9" ht="13.5" thickBot="1">
      <c r="B8" s="85" t="s">
        <v>4</v>
      </c>
      <c r="C8" s="535">
        <f>SUM(C6:C7)</f>
        <v>345</v>
      </c>
      <c r="D8" s="756">
        <f>C8/I8</f>
        <v>0.1517817861856577</v>
      </c>
      <c r="E8" s="81">
        <f>SUM(E6:E7)</f>
        <v>303</v>
      </c>
      <c r="F8" s="201">
        <f>E8/I8</f>
        <v>0.13330400351957766</v>
      </c>
      <c r="G8" s="81">
        <f>SUM(G6:G7)</f>
        <v>1625</v>
      </c>
      <c r="H8" s="201">
        <f>G8/I8</f>
        <v>0.7149142102947647</v>
      </c>
      <c r="I8" s="115">
        <v>2273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125</v>
      </c>
    </row>
    <row r="14" ht="12.75">
      <c r="B14" t="s">
        <v>185</v>
      </c>
    </row>
    <row r="16" spans="2:53" ht="18">
      <c r="B16" s="548" t="s">
        <v>189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548"/>
      <c r="AK16" s="548"/>
      <c r="AL16" s="548"/>
      <c r="AM16" s="548"/>
      <c r="AN16" s="548"/>
      <c r="AO16" s="548"/>
      <c r="AP16" s="548"/>
      <c r="AQ16" s="548"/>
      <c r="AR16" s="548"/>
      <c r="AS16" s="548"/>
      <c r="AT16" s="548"/>
      <c r="AU16" s="548"/>
      <c r="AV16" s="548"/>
      <c r="AW16" s="548"/>
      <c r="AX16" s="548"/>
      <c r="AY16" s="548"/>
      <c r="AZ16" s="548"/>
      <c r="BA16" s="548"/>
    </row>
    <row r="17" spans="2:53" ht="14.25"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</row>
    <row r="18" spans="2:53" ht="15">
      <c r="B18" s="746" t="s">
        <v>177</v>
      </c>
      <c r="C18" s="746" t="s">
        <v>85</v>
      </c>
      <c r="D18" s="746"/>
      <c r="E18" s="746" t="s">
        <v>86</v>
      </c>
      <c r="F18" s="746"/>
      <c r="G18" s="746" t="s">
        <v>87</v>
      </c>
      <c r="H18" s="746"/>
      <c r="I18" s="746" t="s">
        <v>91</v>
      </c>
      <c r="J18" s="746"/>
      <c r="K18" s="746" t="s">
        <v>93</v>
      </c>
      <c r="L18" s="746"/>
      <c r="M18" s="746" t="s">
        <v>88</v>
      </c>
      <c r="N18" s="746"/>
      <c r="O18" s="746" t="s">
        <v>89</v>
      </c>
      <c r="P18" s="746"/>
      <c r="Q18" s="746" t="s">
        <v>92</v>
      </c>
      <c r="R18" s="746"/>
      <c r="S18" s="746" t="s">
        <v>94</v>
      </c>
      <c r="T18" s="746"/>
      <c r="U18" s="746" t="s">
        <v>95</v>
      </c>
      <c r="V18" s="746"/>
      <c r="W18" s="746" t="s">
        <v>90</v>
      </c>
      <c r="X18" s="746"/>
      <c r="Y18" s="746" t="s">
        <v>96</v>
      </c>
      <c r="Z18" s="746"/>
      <c r="AA18" s="746" t="s">
        <v>97</v>
      </c>
      <c r="AB18" s="746"/>
      <c r="AC18" s="746" t="s">
        <v>7</v>
      </c>
      <c r="AD18" s="746"/>
      <c r="AE18" s="746" t="s">
        <v>98</v>
      </c>
      <c r="AF18" s="746"/>
      <c r="AG18" s="746" t="s">
        <v>110</v>
      </c>
      <c r="AH18" s="746"/>
      <c r="AI18" s="746" t="s">
        <v>99</v>
      </c>
      <c r="AJ18" s="746"/>
      <c r="AK18" s="746" t="s">
        <v>180</v>
      </c>
      <c r="AL18" s="746"/>
      <c r="AM18" s="746" t="s">
        <v>114</v>
      </c>
      <c r="AN18" s="746"/>
      <c r="AO18" s="746" t="s">
        <v>100</v>
      </c>
      <c r="AP18" s="746"/>
      <c r="AQ18" s="746" t="s">
        <v>47</v>
      </c>
      <c r="AR18" s="746"/>
      <c r="AS18" s="746" t="s">
        <v>106</v>
      </c>
      <c r="AT18" s="746"/>
      <c r="AU18" s="746" t="s">
        <v>181</v>
      </c>
      <c r="AV18" s="746"/>
      <c r="AW18" s="746" t="s">
        <v>182</v>
      </c>
      <c r="AX18" s="746"/>
      <c r="AY18" s="746" t="s">
        <v>107</v>
      </c>
      <c r="AZ18" s="746"/>
      <c r="BA18" s="746" t="s">
        <v>4</v>
      </c>
    </row>
    <row r="19" spans="2:53" ht="15">
      <c r="B19" s="746"/>
      <c r="C19" s="205" t="s">
        <v>102</v>
      </c>
      <c r="D19" s="205" t="s">
        <v>3</v>
      </c>
      <c r="E19" s="205" t="s">
        <v>102</v>
      </c>
      <c r="F19" s="205" t="s">
        <v>3</v>
      </c>
      <c r="G19" s="205" t="s">
        <v>102</v>
      </c>
      <c r="H19" s="205" t="s">
        <v>3</v>
      </c>
      <c r="I19" s="205" t="s">
        <v>102</v>
      </c>
      <c r="J19" s="205" t="s">
        <v>3</v>
      </c>
      <c r="K19" s="205" t="s">
        <v>102</v>
      </c>
      <c r="L19" s="205" t="s">
        <v>3</v>
      </c>
      <c r="M19" s="205" t="s">
        <v>102</v>
      </c>
      <c r="N19" s="205" t="s">
        <v>3</v>
      </c>
      <c r="O19" s="205" t="s">
        <v>102</v>
      </c>
      <c r="P19" s="205" t="s">
        <v>3</v>
      </c>
      <c r="Q19" s="205" t="s">
        <v>102</v>
      </c>
      <c r="R19" s="205" t="s">
        <v>3</v>
      </c>
      <c r="S19" s="205" t="s">
        <v>102</v>
      </c>
      <c r="T19" s="205" t="s">
        <v>3</v>
      </c>
      <c r="U19" s="205" t="s">
        <v>102</v>
      </c>
      <c r="V19" s="205" t="s">
        <v>3</v>
      </c>
      <c r="W19" s="205" t="s">
        <v>102</v>
      </c>
      <c r="X19" s="205" t="s">
        <v>3</v>
      </c>
      <c r="Y19" s="205" t="s">
        <v>102</v>
      </c>
      <c r="Z19" s="205" t="s">
        <v>3</v>
      </c>
      <c r="AA19" s="205" t="s">
        <v>102</v>
      </c>
      <c r="AB19" s="205" t="s">
        <v>3</v>
      </c>
      <c r="AC19" s="205" t="s">
        <v>102</v>
      </c>
      <c r="AD19" s="205" t="s">
        <v>3</v>
      </c>
      <c r="AE19" s="205" t="s">
        <v>102</v>
      </c>
      <c r="AF19" s="205" t="s">
        <v>3</v>
      </c>
      <c r="AG19" s="205" t="s">
        <v>102</v>
      </c>
      <c r="AH19" s="205" t="s">
        <v>3</v>
      </c>
      <c r="AI19" s="205" t="s">
        <v>102</v>
      </c>
      <c r="AJ19" s="205" t="s">
        <v>3</v>
      </c>
      <c r="AK19" s="205" t="s">
        <v>102</v>
      </c>
      <c r="AL19" s="205" t="s">
        <v>3</v>
      </c>
      <c r="AM19" s="205" t="s">
        <v>102</v>
      </c>
      <c r="AN19" s="205" t="s">
        <v>3</v>
      </c>
      <c r="AO19" s="205" t="s">
        <v>102</v>
      </c>
      <c r="AP19" s="205" t="s">
        <v>3</v>
      </c>
      <c r="AQ19" s="205" t="s">
        <v>102</v>
      </c>
      <c r="AR19" s="205" t="s">
        <v>3</v>
      </c>
      <c r="AS19" s="205" t="s">
        <v>102</v>
      </c>
      <c r="AT19" s="205" t="s">
        <v>3</v>
      </c>
      <c r="AU19" s="205" t="s">
        <v>102</v>
      </c>
      <c r="AV19" s="205" t="s">
        <v>3</v>
      </c>
      <c r="AW19" s="205" t="s">
        <v>102</v>
      </c>
      <c r="AX19" s="205" t="s">
        <v>3</v>
      </c>
      <c r="AY19" s="205" t="s">
        <v>102</v>
      </c>
      <c r="AZ19" s="205" t="s">
        <v>3</v>
      </c>
      <c r="BA19" s="746"/>
    </row>
    <row r="20" spans="2:53" ht="12.75">
      <c r="B20" s="203" t="s">
        <v>178</v>
      </c>
      <c r="C20" s="111">
        <v>3</v>
      </c>
      <c r="D20" s="190">
        <f>C20/BA20</f>
        <v>0.004761904761904762</v>
      </c>
      <c r="E20" s="111">
        <v>17</v>
      </c>
      <c r="F20" s="190">
        <f>E20/BA20</f>
        <v>0.026984126984126985</v>
      </c>
      <c r="G20" s="111">
        <v>9</v>
      </c>
      <c r="H20" s="190">
        <f>G20/BA20</f>
        <v>0.014285714285714285</v>
      </c>
      <c r="I20" s="111">
        <v>4</v>
      </c>
      <c r="J20" s="190">
        <f>I20/BA20</f>
        <v>0.006349206349206349</v>
      </c>
      <c r="K20" s="111">
        <v>8</v>
      </c>
      <c r="L20" s="190">
        <f>K20/BA20</f>
        <v>0.012698412698412698</v>
      </c>
      <c r="M20" s="111">
        <v>13</v>
      </c>
      <c r="N20" s="190">
        <f>M20/BA20</f>
        <v>0.020634920634920634</v>
      </c>
      <c r="O20" s="111">
        <v>9</v>
      </c>
      <c r="P20" s="190">
        <f>O20/BA20</f>
        <v>0.014285714285714285</v>
      </c>
      <c r="Q20" s="111">
        <v>3</v>
      </c>
      <c r="R20" s="190">
        <f>Q20/BA20</f>
        <v>0.004761904761904762</v>
      </c>
      <c r="S20" s="111">
        <v>3</v>
      </c>
      <c r="T20" s="190">
        <f>S20/BA20</f>
        <v>0.004761904761904762</v>
      </c>
      <c r="U20" s="111">
        <v>1</v>
      </c>
      <c r="V20" s="190">
        <f>U20/BA20</f>
        <v>0.0015873015873015873</v>
      </c>
      <c r="W20" s="111">
        <v>2</v>
      </c>
      <c r="X20" s="190">
        <f>W20/BA20</f>
        <v>0.0031746031746031746</v>
      </c>
      <c r="Y20" s="111">
        <v>11</v>
      </c>
      <c r="Z20" s="190">
        <f>Y20/BA20</f>
        <v>0.01746031746031746</v>
      </c>
      <c r="AA20" s="111">
        <v>13</v>
      </c>
      <c r="AB20" s="190">
        <f>AA20/BA20</f>
        <v>0.020634920634920634</v>
      </c>
      <c r="AC20" s="111">
        <v>382</v>
      </c>
      <c r="AD20" s="190">
        <f>AC20/BA20</f>
        <v>0.6063492063492063</v>
      </c>
      <c r="AE20" s="111">
        <v>35</v>
      </c>
      <c r="AF20" s="190">
        <f>AE20/BA20</f>
        <v>0.05555555555555555</v>
      </c>
      <c r="AG20" s="111">
        <v>9</v>
      </c>
      <c r="AH20" s="190">
        <f>AG20/BA20</f>
        <v>0.014285714285714285</v>
      </c>
      <c r="AI20" s="111">
        <v>6</v>
      </c>
      <c r="AJ20" s="190">
        <f>AI20/BA20</f>
        <v>0.009523809523809525</v>
      </c>
      <c r="AK20" s="111">
        <v>1</v>
      </c>
      <c r="AL20" s="190">
        <f>AK20/BA20</f>
        <v>0.0015873015873015873</v>
      </c>
      <c r="AM20" s="111">
        <v>3</v>
      </c>
      <c r="AN20" s="190">
        <f>AM20/BA20</f>
        <v>0.004761904761904762</v>
      </c>
      <c r="AO20" s="111">
        <v>9</v>
      </c>
      <c r="AP20" s="190">
        <f>AO20/BA20</f>
        <v>0.014285714285714285</v>
      </c>
      <c r="AQ20" s="111">
        <v>57</v>
      </c>
      <c r="AR20" s="190">
        <f>AQ20/BA20</f>
        <v>0.09047619047619047</v>
      </c>
      <c r="AS20" s="111">
        <v>6</v>
      </c>
      <c r="AT20" s="190">
        <f>AS20/BA20</f>
        <v>0.009523809523809525</v>
      </c>
      <c r="AU20" s="111"/>
      <c r="AV20" s="190">
        <f>AU20/BA20</f>
        <v>0</v>
      </c>
      <c r="AW20" s="111"/>
      <c r="AX20" s="190">
        <f>AW20/BA20</f>
        <v>0</v>
      </c>
      <c r="AY20" s="111">
        <v>26</v>
      </c>
      <c r="AZ20" s="190">
        <f>AY20/BA20</f>
        <v>0.04126984126984127</v>
      </c>
      <c r="BA20" s="200">
        <v>630</v>
      </c>
    </row>
    <row r="21" spans="2:53" ht="13.5" thickBot="1">
      <c r="B21" s="206" t="s">
        <v>179</v>
      </c>
      <c r="C21" s="114">
        <v>4</v>
      </c>
      <c r="D21" s="191">
        <f>C21/BA21</f>
        <v>0.002434570906877663</v>
      </c>
      <c r="E21" s="130">
        <v>66</v>
      </c>
      <c r="F21" s="191">
        <f>E21/BA21</f>
        <v>0.04017041996348144</v>
      </c>
      <c r="G21" s="130">
        <v>27</v>
      </c>
      <c r="H21" s="191">
        <f>G21/BA21</f>
        <v>0.016433353621424222</v>
      </c>
      <c r="I21" s="130">
        <v>7</v>
      </c>
      <c r="J21" s="191">
        <f>I21/BA21</f>
        <v>0.00426049908703591</v>
      </c>
      <c r="K21" s="130">
        <v>17</v>
      </c>
      <c r="L21" s="191">
        <f>K21/BA21</f>
        <v>0.010346926354230066</v>
      </c>
      <c r="M21" s="130">
        <v>54</v>
      </c>
      <c r="N21" s="191">
        <f>M21/BA21</f>
        <v>0.032866707242848445</v>
      </c>
      <c r="O21" s="130">
        <v>27</v>
      </c>
      <c r="P21" s="191">
        <f>O21/BA21</f>
        <v>0.016433353621424222</v>
      </c>
      <c r="Q21" s="130">
        <v>6</v>
      </c>
      <c r="R21" s="191">
        <f>Q21/BA21</f>
        <v>0.0036518563603164943</v>
      </c>
      <c r="S21" s="130">
        <v>8</v>
      </c>
      <c r="T21" s="191">
        <f>S21/BA21</f>
        <v>0.004869141813755326</v>
      </c>
      <c r="U21" s="130">
        <v>5</v>
      </c>
      <c r="V21" s="191">
        <f>U21/BA21</f>
        <v>0.0030432136335970784</v>
      </c>
      <c r="W21" s="130">
        <v>5</v>
      </c>
      <c r="X21" s="191">
        <f>W21/BA21</f>
        <v>0.0030432136335970784</v>
      </c>
      <c r="Y21" s="130">
        <v>7</v>
      </c>
      <c r="Z21" s="191">
        <f>Y21/BA21</f>
        <v>0.00426049908703591</v>
      </c>
      <c r="AA21" s="130">
        <v>16</v>
      </c>
      <c r="AB21" s="191">
        <f>AA21/BA21</f>
        <v>0.009738283627510651</v>
      </c>
      <c r="AC21" s="130">
        <v>1058</v>
      </c>
      <c r="AD21" s="191">
        <f>AC21/BA21</f>
        <v>0.6439440048691418</v>
      </c>
      <c r="AE21" s="130">
        <v>57</v>
      </c>
      <c r="AF21" s="191">
        <f>AE21/BA21</f>
        <v>0.03469263542300669</v>
      </c>
      <c r="AG21" s="130">
        <v>14</v>
      </c>
      <c r="AH21" s="191">
        <f>AG21/BA21</f>
        <v>0.00852099817407182</v>
      </c>
      <c r="AI21" s="130">
        <v>4</v>
      </c>
      <c r="AJ21" s="191">
        <f>AI21/BA21</f>
        <v>0.002434570906877663</v>
      </c>
      <c r="AK21" s="114"/>
      <c r="AL21" s="191">
        <f>AK21/BA21</f>
        <v>0</v>
      </c>
      <c r="AM21" s="130">
        <v>2</v>
      </c>
      <c r="AN21" s="191">
        <f>AM21/BA21</f>
        <v>0.0012172854534388314</v>
      </c>
      <c r="AO21" s="130">
        <v>42</v>
      </c>
      <c r="AP21" s="191">
        <f>AO21/BA21</f>
        <v>0.02556299452221546</v>
      </c>
      <c r="AQ21" s="130">
        <v>144</v>
      </c>
      <c r="AR21" s="191">
        <f>AQ21/BA21</f>
        <v>0.08764455264759587</v>
      </c>
      <c r="AS21" s="130">
        <v>15</v>
      </c>
      <c r="AT21" s="191">
        <f>AS21/BA21</f>
        <v>0.009129640900791236</v>
      </c>
      <c r="AU21" s="130">
        <v>1</v>
      </c>
      <c r="AV21" s="191">
        <f>AU21/BA21</f>
        <v>0.0006086427267194157</v>
      </c>
      <c r="AW21" s="130">
        <v>2</v>
      </c>
      <c r="AX21" s="191">
        <f>AW21/BA21</f>
        <v>0.0012172854534388314</v>
      </c>
      <c r="AY21" s="130">
        <v>55</v>
      </c>
      <c r="AZ21" s="191">
        <f>AY21/BA21</f>
        <v>0.033475349969567865</v>
      </c>
      <c r="BA21" s="120">
        <v>1643</v>
      </c>
    </row>
    <row r="22" spans="2:53" ht="13.5" thickBot="1">
      <c r="B22" s="87" t="s">
        <v>4</v>
      </c>
      <c r="C22" s="81">
        <f>SUM(C20:C21)</f>
        <v>7</v>
      </c>
      <c r="D22" s="201">
        <f>C22/BA22</f>
        <v>0.0030796304443466782</v>
      </c>
      <c r="E22" s="755">
        <f>SUM(E20:E21)</f>
        <v>83</v>
      </c>
      <c r="F22" s="201">
        <f>E22/BA22</f>
        <v>0.0365156181258249</v>
      </c>
      <c r="G22" s="81">
        <f>SUM(G20:G21)</f>
        <v>36</v>
      </c>
      <c r="H22" s="201">
        <f>G22/BA22</f>
        <v>0.01583809942806863</v>
      </c>
      <c r="I22" s="81">
        <f>SUM(I20:I21)</f>
        <v>11</v>
      </c>
      <c r="J22" s="201">
        <f>I22/BA22</f>
        <v>0.004839419269687638</v>
      </c>
      <c r="K22" s="81">
        <f>SUM(K20:K21)</f>
        <v>25</v>
      </c>
      <c r="L22" s="201">
        <f>K22/BA22</f>
        <v>0.010998680158380994</v>
      </c>
      <c r="M22" s="81">
        <f>SUM(M20:M21)</f>
        <v>67</v>
      </c>
      <c r="N22" s="201">
        <f>M22/BA22</f>
        <v>0.029476462824461064</v>
      </c>
      <c r="O22" s="81">
        <f>SUM(O20:O21)</f>
        <v>36</v>
      </c>
      <c r="P22" s="201">
        <f>O22/BA22</f>
        <v>0.01583809942806863</v>
      </c>
      <c r="Q22" s="81">
        <f>SUM(Q20:Q21)</f>
        <v>9</v>
      </c>
      <c r="R22" s="201">
        <f>Q22/BA22</f>
        <v>0.003959524857017158</v>
      </c>
      <c r="S22" s="81">
        <f>SUM(S20:S21)</f>
        <v>11</v>
      </c>
      <c r="T22" s="201">
        <f>S22/BA22</f>
        <v>0.004839419269687638</v>
      </c>
      <c r="U22" s="81">
        <f>SUM(U20:U21)</f>
        <v>6</v>
      </c>
      <c r="V22" s="201">
        <f>U22/BA22</f>
        <v>0.0026396832380114386</v>
      </c>
      <c r="W22" s="81">
        <f>SUM(W20:W21)</f>
        <v>7</v>
      </c>
      <c r="X22" s="201">
        <f>W22/BA22</f>
        <v>0.0030796304443466782</v>
      </c>
      <c r="Y22" s="81">
        <f>SUM(Y20:Y21)</f>
        <v>18</v>
      </c>
      <c r="Z22" s="201">
        <f>Y22/BA22</f>
        <v>0.007919049714034315</v>
      </c>
      <c r="AA22" s="81">
        <f>SUM(AA20:AA21)</f>
        <v>29</v>
      </c>
      <c r="AB22" s="201">
        <f>AA22/BA22</f>
        <v>0.012758468983721953</v>
      </c>
      <c r="AC22" s="81">
        <f>SUM(AC20:AC21)</f>
        <v>1440</v>
      </c>
      <c r="AD22" s="201">
        <f>AC22/BA22</f>
        <v>0.6335239771227452</v>
      </c>
      <c r="AE22" s="81">
        <f>SUM(AE20:AE21)</f>
        <v>92</v>
      </c>
      <c r="AF22" s="201">
        <f>AE22/BA22</f>
        <v>0.040475142982842056</v>
      </c>
      <c r="AG22" s="81">
        <f>SUM(AG20:AG21)</f>
        <v>23</v>
      </c>
      <c r="AH22" s="201">
        <f>AG22/BA22</f>
        <v>0.010118785745710514</v>
      </c>
      <c r="AI22" s="81">
        <f>SUM(AI20:AI21)</f>
        <v>10</v>
      </c>
      <c r="AJ22" s="201">
        <f>AI22/BA22</f>
        <v>0.004399472063352398</v>
      </c>
      <c r="AK22" s="81">
        <f>SUM(AK20:AK21)</f>
        <v>1</v>
      </c>
      <c r="AL22" s="201">
        <f>AK22/BA22</f>
        <v>0.0004399472063352398</v>
      </c>
      <c r="AM22" s="81">
        <f>SUM(AM20:AM21)</f>
        <v>5</v>
      </c>
      <c r="AN22" s="201">
        <f>AM22/BA22</f>
        <v>0.002199736031676199</v>
      </c>
      <c r="AO22" s="81">
        <f>SUM(AO20:AO21)</f>
        <v>51</v>
      </c>
      <c r="AP22" s="201">
        <f>AO22/BA22</f>
        <v>0.02243730752309723</v>
      </c>
      <c r="AQ22" s="81">
        <f>SUM(AQ20:AQ21)</f>
        <v>201</v>
      </c>
      <c r="AR22" s="201">
        <f>AQ22/BA22</f>
        <v>0.08842938847338319</v>
      </c>
      <c r="AS22" s="81">
        <f>SUM(AS20:AS21)</f>
        <v>21</v>
      </c>
      <c r="AT22" s="201">
        <f>AS22/BA22</f>
        <v>0.009238891333040036</v>
      </c>
      <c r="AU22" s="81">
        <f>SUM(AU21)</f>
        <v>1</v>
      </c>
      <c r="AV22" s="201">
        <f>AU22/BA22</f>
        <v>0.0004399472063352398</v>
      </c>
      <c r="AW22" s="81">
        <f>SUM(AW21)</f>
        <v>2</v>
      </c>
      <c r="AX22" s="201">
        <f>AW22/BA22</f>
        <v>0.0008798944126704796</v>
      </c>
      <c r="AY22" s="81">
        <f>SUM(AY20:AY21)</f>
        <v>81</v>
      </c>
      <c r="AZ22" s="201">
        <f>AY22/BA22</f>
        <v>0.03563572371315442</v>
      </c>
      <c r="BA22" s="115">
        <v>2273</v>
      </c>
    </row>
    <row r="23" ht="12.75">
      <c r="AF23" s="207"/>
    </row>
    <row r="24" ht="12.75">
      <c r="B24" s="4" t="s">
        <v>5</v>
      </c>
    </row>
    <row r="25" ht="12.75">
      <c r="B25" t="s">
        <v>43</v>
      </c>
    </row>
    <row r="26" ht="12.75">
      <c r="B26" t="s">
        <v>74</v>
      </c>
    </row>
    <row r="27" ht="12.75">
      <c r="B27" s="7" t="s">
        <v>108</v>
      </c>
    </row>
    <row r="28" ht="12.75">
      <c r="B28" t="s">
        <v>185</v>
      </c>
    </row>
    <row r="30" ht="20.25">
      <c r="B30" s="5" t="s">
        <v>1</v>
      </c>
    </row>
  </sheetData>
  <sheetProtection/>
  <mergeCells count="34">
    <mergeCell ref="AW18:AX18"/>
    <mergeCell ref="AY18:AZ18"/>
    <mergeCell ref="AE18:AF18"/>
    <mergeCell ref="AG18:AH18"/>
    <mergeCell ref="AI18:AJ18"/>
    <mergeCell ref="AK18:AL18"/>
    <mergeCell ref="AM18:AN18"/>
    <mergeCell ref="BA18:BA19"/>
    <mergeCell ref="AO18:AP18"/>
    <mergeCell ref="AQ18:AR18"/>
    <mergeCell ref="AS18:AT18"/>
    <mergeCell ref="AU18:AV18"/>
    <mergeCell ref="S18:T18"/>
    <mergeCell ref="U18:V18"/>
    <mergeCell ref="W18:X18"/>
    <mergeCell ref="Y18:Z18"/>
    <mergeCell ref="AA18:AB18"/>
    <mergeCell ref="AC18:AD18"/>
    <mergeCell ref="G18:H18"/>
    <mergeCell ref="I18:J18"/>
    <mergeCell ref="K18:L18"/>
    <mergeCell ref="M18:N18"/>
    <mergeCell ref="O18:P18"/>
    <mergeCell ref="Q18:R18"/>
    <mergeCell ref="B16:BA16"/>
    <mergeCell ref="B2:I2"/>
    <mergeCell ref="B18:B19"/>
    <mergeCell ref="C18:D18"/>
    <mergeCell ref="B4:B5"/>
    <mergeCell ref="C4:D4"/>
    <mergeCell ref="E4:F4"/>
    <mergeCell ref="G4:H4"/>
    <mergeCell ref="I4:I5"/>
    <mergeCell ref="E18:F18"/>
  </mergeCells>
  <hyperlinks>
    <hyperlink ref="B30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B2:I16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9" width="17.28125" style="0" customWidth="1"/>
  </cols>
  <sheetData>
    <row r="2" spans="2:9" ht="18">
      <c r="B2" s="538" t="s">
        <v>305</v>
      </c>
      <c r="C2" s="538"/>
      <c r="D2" s="538"/>
      <c r="E2" s="538"/>
      <c r="F2" s="538"/>
      <c r="G2" s="538"/>
      <c r="H2" s="538"/>
      <c r="I2" s="538"/>
    </row>
    <row r="4" spans="2:9" ht="15">
      <c r="B4" s="746" t="s">
        <v>177</v>
      </c>
      <c r="C4" s="747" t="s">
        <v>151</v>
      </c>
      <c r="D4" s="747"/>
      <c r="E4" s="747" t="s">
        <v>152</v>
      </c>
      <c r="F4" s="747"/>
      <c r="G4" s="747" t="s">
        <v>28</v>
      </c>
      <c r="H4" s="747"/>
      <c r="I4" s="748" t="s">
        <v>4</v>
      </c>
    </row>
    <row r="5" spans="2:9" ht="15">
      <c r="B5" s="746"/>
      <c r="C5" s="199" t="s">
        <v>102</v>
      </c>
      <c r="D5" s="199" t="s">
        <v>3</v>
      </c>
      <c r="E5" s="199" t="s">
        <v>102</v>
      </c>
      <c r="F5" s="199" t="s">
        <v>3</v>
      </c>
      <c r="G5" s="199" t="s">
        <v>102</v>
      </c>
      <c r="H5" s="199" t="s">
        <v>3</v>
      </c>
      <c r="I5" s="748"/>
    </row>
    <row r="6" spans="2:9" ht="12.75">
      <c r="B6" s="187" t="s">
        <v>183</v>
      </c>
      <c r="C6" s="111">
        <v>54</v>
      </c>
      <c r="D6" s="190">
        <f>C6/I6</f>
        <v>0.08571428571428572</v>
      </c>
      <c r="E6" s="111">
        <v>509</v>
      </c>
      <c r="F6" s="190">
        <f>E6/I6</f>
        <v>0.807936507936508</v>
      </c>
      <c r="G6" s="111">
        <v>67</v>
      </c>
      <c r="H6" s="190">
        <f>G6/I6</f>
        <v>0.10634920634920635</v>
      </c>
      <c r="I6" s="111">
        <v>630</v>
      </c>
    </row>
    <row r="7" spans="2:9" ht="13.5" thickBot="1">
      <c r="B7" s="188" t="s">
        <v>179</v>
      </c>
      <c r="C7" s="130">
        <v>115</v>
      </c>
      <c r="D7" s="191">
        <f>C7/I7</f>
        <v>0.06999391357273281</v>
      </c>
      <c r="E7" s="130">
        <v>1307</v>
      </c>
      <c r="F7" s="191">
        <f>E7/I7</f>
        <v>0.7954960438222763</v>
      </c>
      <c r="G7" s="130">
        <v>221</v>
      </c>
      <c r="H7" s="191">
        <f>G7/I7</f>
        <v>0.13451004260499086</v>
      </c>
      <c r="I7" s="130">
        <v>1643</v>
      </c>
    </row>
    <row r="8" spans="2:9" ht="13.5" thickBot="1">
      <c r="B8" s="87" t="s">
        <v>4</v>
      </c>
      <c r="C8" s="115">
        <f>SUM(C6:C7)</f>
        <v>169</v>
      </c>
      <c r="D8" s="201">
        <f>C8/I8</f>
        <v>0.07435107787065552</v>
      </c>
      <c r="E8" s="115">
        <f>SUM(E6:E7)</f>
        <v>1816</v>
      </c>
      <c r="F8" s="201">
        <f>E8/I8</f>
        <v>0.7989441267047954</v>
      </c>
      <c r="G8" s="115">
        <f>SUM(G6:G7)</f>
        <v>288</v>
      </c>
      <c r="H8" s="201">
        <f>G8/I8</f>
        <v>0.12670479542454904</v>
      </c>
      <c r="I8" s="115">
        <v>2273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108</v>
      </c>
    </row>
    <row r="14" ht="12.75">
      <c r="B14" t="s">
        <v>185</v>
      </c>
    </row>
    <row r="16" ht="20.25">
      <c r="B16" s="5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16" location="Contents!A1" display="Contents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B2:U16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21" width="17.28125" style="0" customWidth="1"/>
  </cols>
  <sheetData>
    <row r="2" spans="2:21" ht="18">
      <c r="B2" s="538" t="s">
        <v>187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</row>
    <row r="3" ht="13.5" thickBot="1"/>
    <row r="4" spans="2:21" ht="15">
      <c r="B4" s="752" t="s">
        <v>177</v>
      </c>
      <c r="C4" s="749" t="s">
        <v>153</v>
      </c>
      <c r="D4" s="749"/>
      <c r="E4" s="749" t="s">
        <v>154</v>
      </c>
      <c r="F4" s="749"/>
      <c r="G4" s="749" t="s">
        <v>45</v>
      </c>
      <c r="H4" s="749"/>
      <c r="I4" s="749" t="s">
        <v>155</v>
      </c>
      <c r="J4" s="749"/>
      <c r="K4" s="749" t="s">
        <v>156</v>
      </c>
      <c r="L4" s="749"/>
      <c r="M4" s="749" t="s">
        <v>157</v>
      </c>
      <c r="N4" s="749"/>
      <c r="O4" s="749" t="s">
        <v>46</v>
      </c>
      <c r="P4" s="749"/>
      <c r="Q4" s="749" t="s">
        <v>47</v>
      </c>
      <c r="R4" s="749"/>
      <c r="S4" s="749" t="s">
        <v>106</v>
      </c>
      <c r="T4" s="749"/>
      <c r="U4" s="750" t="s">
        <v>4</v>
      </c>
    </row>
    <row r="5" spans="2:21" ht="15">
      <c r="B5" s="753"/>
      <c r="C5" s="199" t="s">
        <v>102</v>
      </c>
      <c r="D5" s="199" t="s">
        <v>3</v>
      </c>
      <c r="E5" s="199" t="s">
        <v>102</v>
      </c>
      <c r="F5" s="199" t="s">
        <v>3</v>
      </c>
      <c r="G5" s="199" t="s">
        <v>102</v>
      </c>
      <c r="H5" s="199" t="s">
        <v>3</v>
      </c>
      <c r="I5" s="199" t="s">
        <v>102</v>
      </c>
      <c r="J5" s="199" t="s">
        <v>3</v>
      </c>
      <c r="K5" s="199" t="s">
        <v>102</v>
      </c>
      <c r="L5" s="199" t="s">
        <v>3</v>
      </c>
      <c r="M5" s="199" t="s">
        <v>102</v>
      </c>
      <c r="N5" s="199" t="s">
        <v>3</v>
      </c>
      <c r="O5" s="199" t="s">
        <v>102</v>
      </c>
      <c r="P5" s="199" t="s">
        <v>3</v>
      </c>
      <c r="Q5" s="199" t="s">
        <v>102</v>
      </c>
      <c r="R5" s="199" t="s">
        <v>3</v>
      </c>
      <c r="S5" s="199" t="s">
        <v>102</v>
      </c>
      <c r="T5" s="199" t="s">
        <v>3</v>
      </c>
      <c r="U5" s="751"/>
    </row>
    <row r="6" spans="2:21" ht="12.75">
      <c r="B6" s="209" t="s">
        <v>178</v>
      </c>
      <c r="C6" s="111">
        <v>5</v>
      </c>
      <c r="D6" s="190">
        <f>C6/U6</f>
        <v>0.007936507936507936</v>
      </c>
      <c r="E6" s="111">
        <v>1</v>
      </c>
      <c r="F6" s="190">
        <f>E6/U6</f>
        <v>0.0015873015873015873</v>
      </c>
      <c r="G6" s="111">
        <v>9</v>
      </c>
      <c r="H6" s="190">
        <f>G6/U6</f>
        <v>0.014285714285714285</v>
      </c>
      <c r="I6" s="111">
        <v>3</v>
      </c>
      <c r="J6" s="190">
        <f>I6/U6</f>
        <v>0.004761904761904762</v>
      </c>
      <c r="K6" s="111">
        <v>165</v>
      </c>
      <c r="L6" s="190">
        <f>K6/U6</f>
        <v>0.2619047619047619</v>
      </c>
      <c r="M6" s="111">
        <v>186</v>
      </c>
      <c r="N6" s="190">
        <f>M6/U6</f>
        <v>0.29523809523809524</v>
      </c>
      <c r="O6" s="111">
        <v>18</v>
      </c>
      <c r="P6" s="190">
        <f>O6/U6</f>
        <v>0.02857142857142857</v>
      </c>
      <c r="Q6" s="111">
        <v>234</v>
      </c>
      <c r="R6" s="190">
        <f>Q6/U6</f>
        <v>0.37142857142857144</v>
      </c>
      <c r="S6" s="111">
        <v>9</v>
      </c>
      <c r="T6" s="190">
        <f>S6/U6</f>
        <v>0.014285714285714285</v>
      </c>
      <c r="U6" s="208">
        <v>630</v>
      </c>
    </row>
    <row r="7" spans="2:21" ht="13.5" thickBot="1">
      <c r="B7" s="210" t="s">
        <v>179</v>
      </c>
      <c r="C7" s="130">
        <v>4</v>
      </c>
      <c r="D7" s="191">
        <f>C7/U7</f>
        <v>0.002434570906877663</v>
      </c>
      <c r="E7" s="130">
        <v>1</v>
      </c>
      <c r="F7" s="191">
        <f>E7/U7</f>
        <v>0.0006086427267194157</v>
      </c>
      <c r="G7" s="130">
        <v>21</v>
      </c>
      <c r="H7" s="191">
        <f>G7/U7</f>
        <v>0.01278149726110773</v>
      </c>
      <c r="I7" s="130">
        <v>6</v>
      </c>
      <c r="J7" s="191">
        <f>I7/U7</f>
        <v>0.0036518563603164943</v>
      </c>
      <c r="K7" s="130">
        <v>352</v>
      </c>
      <c r="L7" s="191">
        <f>K7/U7</f>
        <v>0.21424223980523432</v>
      </c>
      <c r="M7" s="130">
        <v>559</v>
      </c>
      <c r="N7" s="191">
        <f>M7/U7</f>
        <v>0.3402312842361534</v>
      </c>
      <c r="O7" s="130">
        <v>23</v>
      </c>
      <c r="P7" s="191">
        <f>O7/U7</f>
        <v>0.01399878271454656</v>
      </c>
      <c r="Q7" s="130">
        <v>654</v>
      </c>
      <c r="R7" s="191">
        <f>Q7/U7</f>
        <v>0.39805234327449784</v>
      </c>
      <c r="S7" s="130">
        <v>23</v>
      </c>
      <c r="T7" s="191">
        <f>S7/U7</f>
        <v>0.01399878271454656</v>
      </c>
      <c r="U7" s="211">
        <v>1643</v>
      </c>
    </row>
    <row r="8" spans="2:21" ht="13.5" thickBot="1">
      <c r="B8" s="87" t="s">
        <v>4</v>
      </c>
      <c r="C8" s="81">
        <f>SUM(C6:C7)</f>
        <v>9</v>
      </c>
      <c r="D8" s="201">
        <f>C8/U8</f>
        <v>0.003959524857017158</v>
      </c>
      <c r="E8" s="81">
        <f>SUM(E6:E7)</f>
        <v>2</v>
      </c>
      <c r="F8" s="201">
        <f>E8/U8</f>
        <v>0.0008798944126704796</v>
      </c>
      <c r="G8" s="81">
        <f>SUM(G6:G7)</f>
        <v>30</v>
      </c>
      <c r="H8" s="201">
        <f>G8/U8</f>
        <v>0.013198416190057193</v>
      </c>
      <c r="I8" s="81">
        <f>SUM(I6:I7)</f>
        <v>9</v>
      </c>
      <c r="J8" s="201">
        <f>I8/U8</f>
        <v>0.003959524857017158</v>
      </c>
      <c r="K8" s="81">
        <f>SUM(K6:K7)</f>
        <v>517</v>
      </c>
      <c r="L8" s="201">
        <f>K8/U8</f>
        <v>0.22745270567531897</v>
      </c>
      <c r="M8" s="81">
        <f>SUM(M6:M7)</f>
        <v>745</v>
      </c>
      <c r="N8" s="201">
        <f>M8/U8</f>
        <v>0.3277606687197536</v>
      </c>
      <c r="O8" s="81">
        <f>SUM(O6:O7)</f>
        <v>41</v>
      </c>
      <c r="P8" s="201">
        <f>O8/U8</f>
        <v>0.01803783545974483</v>
      </c>
      <c r="Q8" s="81">
        <f>SUM(Q6:Q7)</f>
        <v>888</v>
      </c>
      <c r="R8" s="201">
        <f>Q8/U8</f>
        <v>0.3906731192256929</v>
      </c>
      <c r="S8" s="81">
        <f>SUM(S6:S7)</f>
        <v>32</v>
      </c>
      <c r="T8" s="201">
        <f>S8/U8</f>
        <v>0.014078310602727673</v>
      </c>
      <c r="U8" s="115">
        <v>2273</v>
      </c>
    </row>
    <row r="9" ht="12.75">
      <c r="P9" s="68"/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108</v>
      </c>
    </row>
    <row r="14" ht="12.75">
      <c r="B14" t="s">
        <v>185</v>
      </c>
    </row>
    <row r="16" ht="20.25">
      <c r="B16" s="5" t="s">
        <v>1</v>
      </c>
    </row>
  </sheetData>
  <sheetProtection/>
  <mergeCells count="12">
    <mergeCell ref="U4:U5"/>
    <mergeCell ref="B4:B5"/>
    <mergeCell ref="C4:D4"/>
    <mergeCell ref="E4:F4"/>
    <mergeCell ref="G4:H4"/>
    <mergeCell ref="I4:J4"/>
    <mergeCell ref="B2:U2"/>
    <mergeCell ref="K4:L4"/>
    <mergeCell ref="M4:N4"/>
    <mergeCell ref="O4:P4"/>
    <mergeCell ref="Q4:R4"/>
    <mergeCell ref="S4:T4"/>
  </mergeCells>
  <hyperlinks>
    <hyperlink ref="B16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AZ36"/>
  <sheetViews>
    <sheetView showGridLines="0" zoomScalePageLayoutView="0" workbookViewId="0" topLeftCell="A1">
      <selection activeCell="AH24" sqref="AH24"/>
    </sheetView>
  </sheetViews>
  <sheetFormatPr defaultColWidth="9.140625" defaultRowHeight="12.75"/>
  <cols>
    <col min="1" max="30" width="17.28125" style="0" customWidth="1"/>
    <col min="31" max="32" width="17.28125" style="66" customWidth="1"/>
    <col min="33" max="39" width="17.28125" style="0" customWidth="1"/>
    <col min="40" max="40" width="17.28125" style="66" customWidth="1"/>
    <col min="41" max="49" width="17.28125" style="0" customWidth="1"/>
    <col min="50" max="50" width="10.7109375" style="0" customWidth="1"/>
    <col min="51" max="51" width="10.140625" style="0" customWidth="1"/>
    <col min="52" max="52" width="14.421875" style="0" customWidth="1"/>
  </cols>
  <sheetData>
    <row r="2" spans="2:52" ht="18">
      <c r="B2" s="548" t="s">
        <v>193</v>
      </c>
      <c r="C2" s="548"/>
      <c r="D2" s="548"/>
      <c r="E2" s="548"/>
      <c r="F2" s="548"/>
      <c r="G2" s="548"/>
      <c r="H2" s="548"/>
      <c r="I2" s="548"/>
      <c r="J2" s="548"/>
      <c r="K2" s="548"/>
      <c r="L2" s="94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67"/>
      <c r="AF2" s="67"/>
      <c r="AG2" s="40"/>
      <c r="AH2" s="40"/>
      <c r="AI2" s="40"/>
      <c r="AJ2" s="40"/>
      <c r="AK2" s="40"/>
      <c r="AL2" s="40"/>
      <c r="AM2" s="40"/>
      <c r="AN2" s="67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4" spans="2:33" ht="15">
      <c r="B4" s="565" t="s">
        <v>115</v>
      </c>
      <c r="C4" s="550" t="s">
        <v>48</v>
      </c>
      <c r="D4" s="550"/>
      <c r="E4" s="566" t="s">
        <v>49</v>
      </c>
      <c r="F4" s="562"/>
      <c r="G4" s="550" t="s">
        <v>51</v>
      </c>
      <c r="H4" s="550"/>
      <c r="I4" s="550" t="s">
        <v>52</v>
      </c>
      <c r="J4" s="550"/>
      <c r="K4" s="550" t="s">
        <v>53</v>
      </c>
      <c r="L4" s="550"/>
      <c r="M4" s="563" t="s">
        <v>158</v>
      </c>
      <c r="N4" s="564"/>
      <c r="O4" s="562" t="s">
        <v>159</v>
      </c>
      <c r="P4" s="562"/>
      <c r="Q4" s="550" t="s">
        <v>54</v>
      </c>
      <c r="R4" s="550"/>
      <c r="S4" s="566" t="s">
        <v>55</v>
      </c>
      <c r="T4" s="562"/>
      <c r="U4" s="550" t="s">
        <v>160</v>
      </c>
      <c r="V4" s="550"/>
      <c r="W4" s="563" t="s">
        <v>47</v>
      </c>
      <c r="X4" s="564"/>
      <c r="Y4" s="550" t="s">
        <v>46</v>
      </c>
      <c r="Z4" s="550"/>
      <c r="AA4" s="550" t="s">
        <v>56</v>
      </c>
      <c r="AB4" s="550"/>
      <c r="AC4" s="550" t="s">
        <v>106</v>
      </c>
      <c r="AD4" s="550"/>
      <c r="AE4" s="566" t="s">
        <v>57</v>
      </c>
      <c r="AF4" s="567"/>
      <c r="AG4" s="568" t="s">
        <v>4</v>
      </c>
    </row>
    <row r="5" spans="2:33" ht="15">
      <c r="B5" s="560"/>
      <c r="C5" s="98" t="s">
        <v>102</v>
      </c>
      <c r="D5" s="98" t="s">
        <v>3</v>
      </c>
      <c r="E5" s="98" t="s">
        <v>102</v>
      </c>
      <c r="F5" s="98" t="s">
        <v>3</v>
      </c>
      <c r="G5" s="98" t="s">
        <v>102</v>
      </c>
      <c r="H5" s="98" t="s">
        <v>3</v>
      </c>
      <c r="I5" s="98" t="s">
        <v>102</v>
      </c>
      <c r="J5" s="98" t="s">
        <v>3</v>
      </c>
      <c r="K5" s="98" t="s">
        <v>102</v>
      </c>
      <c r="L5" s="98" t="s">
        <v>3</v>
      </c>
      <c r="M5" s="98" t="s">
        <v>102</v>
      </c>
      <c r="N5" s="98" t="s">
        <v>3</v>
      </c>
      <c r="O5" s="98" t="s">
        <v>102</v>
      </c>
      <c r="P5" s="98" t="s">
        <v>3</v>
      </c>
      <c r="Q5" s="98" t="s">
        <v>102</v>
      </c>
      <c r="R5" s="98" t="s">
        <v>3</v>
      </c>
      <c r="S5" s="101" t="s">
        <v>102</v>
      </c>
      <c r="T5" s="98" t="s">
        <v>3</v>
      </c>
      <c r="U5" s="101" t="s">
        <v>102</v>
      </c>
      <c r="V5" s="98" t="s">
        <v>3</v>
      </c>
      <c r="W5" s="101" t="s">
        <v>102</v>
      </c>
      <c r="X5" s="98" t="s">
        <v>3</v>
      </c>
      <c r="Y5" s="101" t="s">
        <v>102</v>
      </c>
      <c r="Z5" s="98" t="s">
        <v>3</v>
      </c>
      <c r="AA5" s="98" t="s">
        <v>102</v>
      </c>
      <c r="AB5" s="98" t="s">
        <v>3</v>
      </c>
      <c r="AC5" s="98" t="s">
        <v>102</v>
      </c>
      <c r="AD5" s="98" t="s">
        <v>3</v>
      </c>
      <c r="AE5" s="98" t="s">
        <v>102</v>
      </c>
      <c r="AF5" s="98" t="s">
        <v>3</v>
      </c>
      <c r="AG5" s="554"/>
    </row>
    <row r="6" spans="2:33" ht="12.75">
      <c r="B6" s="95" t="s">
        <v>241</v>
      </c>
      <c r="C6" s="103"/>
      <c r="D6" s="218">
        <f>C6/AG6</f>
        <v>0</v>
      </c>
      <c r="E6" s="92"/>
      <c r="F6" s="190">
        <f>E6/AG6</f>
        <v>0</v>
      </c>
      <c r="G6" s="75"/>
      <c r="H6" s="220">
        <f>G6/AG6</f>
        <v>0</v>
      </c>
      <c r="I6" s="75">
        <v>12</v>
      </c>
      <c r="J6" s="220">
        <f>I6/AG6</f>
        <v>0.5</v>
      </c>
      <c r="K6" s="75"/>
      <c r="L6" s="220">
        <f>K6/AG6</f>
        <v>0</v>
      </c>
      <c r="M6" s="75"/>
      <c r="N6" s="218">
        <f>M6/AG6</f>
        <v>0</v>
      </c>
      <c r="O6" s="75"/>
      <c r="P6" s="220">
        <f>O6/AG6</f>
        <v>0</v>
      </c>
      <c r="Q6" s="75"/>
      <c r="R6" s="218">
        <f>Q6/AG6</f>
        <v>0</v>
      </c>
      <c r="S6" s="75">
        <v>3</v>
      </c>
      <c r="T6" s="220">
        <f>S6/AG6</f>
        <v>0.125</v>
      </c>
      <c r="U6" s="75"/>
      <c r="V6" s="220">
        <f>U6/AG6</f>
        <v>0</v>
      </c>
      <c r="W6" s="75">
        <v>8</v>
      </c>
      <c r="X6" s="220">
        <f>W6/AG6</f>
        <v>0.3333333333333333</v>
      </c>
      <c r="Y6" s="75">
        <v>1</v>
      </c>
      <c r="Z6" s="220">
        <f>Y6/AG6</f>
        <v>0.041666666666666664</v>
      </c>
      <c r="AA6" s="132"/>
      <c r="AB6" s="190">
        <f>AA6/AG6</f>
        <v>0</v>
      </c>
      <c r="AC6" s="133"/>
      <c r="AD6" s="190">
        <f>AC6/AG6</f>
        <v>0</v>
      </c>
      <c r="AE6" s="75"/>
      <c r="AF6" s="220">
        <f>AE6/AG6</f>
        <v>0</v>
      </c>
      <c r="AG6" s="84">
        <f>SUM(AE6,AC6,AA6,Y6,W6,U6,S6,Q6,O6,M6,K6,I6,G6,E6,C6)</f>
        <v>24</v>
      </c>
    </row>
    <row r="7" spans="2:33" ht="12.75">
      <c r="B7" s="95" t="s">
        <v>242</v>
      </c>
      <c r="C7" s="103">
        <v>48</v>
      </c>
      <c r="D7" s="218">
        <f aca="true" t="shared" si="0" ref="D7:D28">C7/AG7</f>
        <v>0.03747072599531616</v>
      </c>
      <c r="E7" s="92">
        <v>74</v>
      </c>
      <c r="F7" s="190">
        <f aca="true" t="shared" si="1" ref="F7:F28">E7/AG7</f>
        <v>0.05776736924277908</v>
      </c>
      <c r="G7" s="75">
        <v>2</v>
      </c>
      <c r="H7" s="220">
        <f aca="true" t="shared" si="2" ref="H7:H28">G7/AG7</f>
        <v>0.00156128024980484</v>
      </c>
      <c r="I7" s="75">
        <v>491</v>
      </c>
      <c r="J7" s="220">
        <f aca="true" t="shared" si="3" ref="J7:J28">I7/AG7</f>
        <v>0.3832943013270882</v>
      </c>
      <c r="K7" s="75">
        <v>32</v>
      </c>
      <c r="L7" s="220">
        <f aca="true" t="shared" si="4" ref="L7:L28">K7/AG7</f>
        <v>0.02498048399687744</v>
      </c>
      <c r="M7" s="75">
        <v>2</v>
      </c>
      <c r="N7" s="218">
        <f aca="true" t="shared" si="5" ref="N7:N28">M7/AG7</f>
        <v>0.00156128024980484</v>
      </c>
      <c r="O7" s="75"/>
      <c r="P7" s="220">
        <f aca="true" t="shared" si="6" ref="P7:P28">O7/AG7</f>
        <v>0</v>
      </c>
      <c r="Q7" s="75">
        <v>4</v>
      </c>
      <c r="R7" s="218">
        <f aca="true" t="shared" si="7" ref="R7:R28">Q7/AG7</f>
        <v>0.00312256049960968</v>
      </c>
      <c r="S7" s="75">
        <v>60</v>
      </c>
      <c r="T7" s="220">
        <f aca="true" t="shared" si="8" ref="T7:T28">S7/AG7</f>
        <v>0.0468384074941452</v>
      </c>
      <c r="U7" s="75">
        <v>191</v>
      </c>
      <c r="V7" s="220">
        <f aca="true" t="shared" si="9" ref="V7:V28">U7/AG7</f>
        <v>0.14910226385636222</v>
      </c>
      <c r="W7" s="75">
        <v>316</v>
      </c>
      <c r="X7" s="220">
        <f aca="true" t="shared" si="10" ref="X7:X28">W7/AG7</f>
        <v>0.2466822794691647</v>
      </c>
      <c r="Y7" s="75">
        <v>23</v>
      </c>
      <c r="Z7" s="220">
        <f aca="true" t="shared" si="11" ref="Z7:Z28">Y7/AG7</f>
        <v>0.01795472287275566</v>
      </c>
      <c r="AA7" s="103">
        <v>5</v>
      </c>
      <c r="AB7" s="190">
        <f aca="true" t="shared" si="12" ref="AB7:AB28">AA7/AG7</f>
        <v>0.0039032006245121</v>
      </c>
      <c r="AC7" s="133">
        <v>16</v>
      </c>
      <c r="AD7" s="190">
        <f aca="true" t="shared" si="13" ref="AD7:AD28">AC7/AG7</f>
        <v>0.01249024199843872</v>
      </c>
      <c r="AE7" s="75">
        <v>17</v>
      </c>
      <c r="AF7" s="220">
        <f aca="true" t="shared" si="14" ref="AF7:AF28">AE7/AG7</f>
        <v>0.01327088212334114</v>
      </c>
      <c r="AG7" s="84">
        <f aca="true" t="shared" si="15" ref="AG7:AG28">SUM(AE7,AC7,AA7,Y7,W7,U7,S7,Q7,O7,M7,K7,I7,G7,E7,C7)</f>
        <v>1281</v>
      </c>
    </row>
    <row r="8" spans="2:33" ht="12.75">
      <c r="B8" s="95" t="s">
        <v>243</v>
      </c>
      <c r="C8" s="103">
        <v>3</v>
      </c>
      <c r="D8" s="218">
        <f t="shared" si="0"/>
        <v>0.015384615384615385</v>
      </c>
      <c r="E8" s="92">
        <v>5</v>
      </c>
      <c r="F8" s="190">
        <f t="shared" si="1"/>
        <v>0.02564102564102564</v>
      </c>
      <c r="G8" s="75"/>
      <c r="H8" s="220">
        <f t="shared" si="2"/>
        <v>0</v>
      </c>
      <c r="I8" s="75">
        <v>74</v>
      </c>
      <c r="J8" s="220">
        <f t="shared" si="3"/>
        <v>0.37948717948717947</v>
      </c>
      <c r="K8" s="75"/>
      <c r="L8" s="220">
        <f t="shared" si="4"/>
        <v>0</v>
      </c>
      <c r="M8" s="75"/>
      <c r="N8" s="218">
        <f t="shared" si="5"/>
        <v>0</v>
      </c>
      <c r="O8" s="75"/>
      <c r="P8" s="220">
        <f t="shared" si="6"/>
        <v>0</v>
      </c>
      <c r="Q8" s="75">
        <v>3</v>
      </c>
      <c r="R8" s="218">
        <f t="shared" si="7"/>
        <v>0.015384615384615385</v>
      </c>
      <c r="S8" s="75">
        <v>3</v>
      </c>
      <c r="T8" s="220">
        <f t="shared" si="8"/>
        <v>0.015384615384615385</v>
      </c>
      <c r="U8" s="75">
        <v>18</v>
      </c>
      <c r="V8" s="220">
        <f t="shared" si="9"/>
        <v>0.09230769230769231</v>
      </c>
      <c r="W8" s="75">
        <v>82</v>
      </c>
      <c r="X8" s="220">
        <f t="shared" si="10"/>
        <v>0.4205128205128205</v>
      </c>
      <c r="Y8" s="75">
        <v>1</v>
      </c>
      <c r="Z8" s="220">
        <f t="shared" si="11"/>
        <v>0.005128205128205128</v>
      </c>
      <c r="AA8" s="103"/>
      <c r="AB8" s="190">
        <f t="shared" si="12"/>
        <v>0</v>
      </c>
      <c r="AC8" s="133">
        <v>1</v>
      </c>
      <c r="AD8" s="190">
        <f t="shared" si="13"/>
        <v>0.005128205128205128</v>
      </c>
      <c r="AE8" s="75">
        <v>5</v>
      </c>
      <c r="AF8" s="220">
        <f t="shared" si="14"/>
        <v>0.02564102564102564</v>
      </c>
      <c r="AG8" s="84">
        <f t="shared" si="15"/>
        <v>195</v>
      </c>
    </row>
    <row r="9" spans="2:33" ht="12.75">
      <c r="B9" s="95" t="s">
        <v>244</v>
      </c>
      <c r="C9" s="103">
        <v>13</v>
      </c>
      <c r="D9" s="218">
        <f t="shared" si="0"/>
        <v>0.02333931777378815</v>
      </c>
      <c r="E9" s="92">
        <v>33</v>
      </c>
      <c r="F9" s="190">
        <f t="shared" si="1"/>
        <v>0.059245960502693</v>
      </c>
      <c r="G9" s="75">
        <v>4</v>
      </c>
      <c r="H9" s="220">
        <f t="shared" si="2"/>
        <v>0.00718132854578097</v>
      </c>
      <c r="I9" s="75">
        <v>239</v>
      </c>
      <c r="J9" s="220">
        <f t="shared" si="3"/>
        <v>0.42908438061041293</v>
      </c>
      <c r="K9" s="75">
        <v>12</v>
      </c>
      <c r="L9" s="220">
        <f t="shared" si="4"/>
        <v>0.02154398563734291</v>
      </c>
      <c r="M9" s="75"/>
      <c r="N9" s="218">
        <f t="shared" si="5"/>
        <v>0</v>
      </c>
      <c r="O9" s="75">
        <v>1</v>
      </c>
      <c r="P9" s="220">
        <f t="shared" si="6"/>
        <v>0.0017953321364452424</v>
      </c>
      <c r="Q9" s="75"/>
      <c r="R9" s="218">
        <f t="shared" si="7"/>
        <v>0</v>
      </c>
      <c r="S9" s="75">
        <v>19</v>
      </c>
      <c r="T9" s="220">
        <f t="shared" si="8"/>
        <v>0.03411131059245961</v>
      </c>
      <c r="U9" s="75">
        <v>74</v>
      </c>
      <c r="V9" s="220">
        <f t="shared" si="9"/>
        <v>0.13285457809694792</v>
      </c>
      <c r="W9" s="75">
        <v>125</v>
      </c>
      <c r="X9" s="220">
        <f t="shared" si="10"/>
        <v>0.2244165170556553</v>
      </c>
      <c r="Y9" s="75">
        <v>13</v>
      </c>
      <c r="Z9" s="220">
        <f t="shared" si="11"/>
        <v>0.02333931777378815</v>
      </c>
      <c r="AA9" s="103">
        <v>4</v>
      </c>
      <c r="AB9" s="190">
        <f t="shared" si="12"/>
        <v>0.00718132854578097</v>
      </c>
      <c r="AC9" s="133">
        <v>12</v>
      </c>
      <c r="AD9" s="190">
        <f t="shared" si="13"/>
        <v>0.02154398563734291</v>
      </c>
      <c r="AE9" s="75">
        <v>8</v>
      </c>
      <c r="AF9" s="220">
        <f t="shared" si="14"/>
        <v>0.01436265709156194</v>
      </c>
      <c r="AG9" s="84">
        <f t="shared" si="15"/>
        <v>557</v>
      </c>
    </row>
    <row r="10" spans="2:33" ht="12.75">
      <c r="B10" s="95" t="s">
        <v>245</v>
      </c>
      <c r="C10" s="103">
        <v>7</v>
      </c>
      <c r="D10" s="218">
        <f t="shared" si="0"/>
        <v>0.0319634703196347</v>
      </c>
      <c r="E10" s="92">
        <v>16</v>
      </c>
      <c r="F10" s="190">
        <f t="shared" si="1"/>
        <v>0.0730593607305936</v>
      </c>
      <c r="G10" s="111"/>
      <c r="H10" s="220">
        <f t="shared" si="2"/>
        <v>0</v>
      </c>
      <c r="I10" s="75">
        <v>102</v>
      </c>
      <c r="J10" s="220">
        <f t="shared" si="3"/>
        <v>0.4657534246575342</v>
      </c>
      <c r="K10" s="75">
        <v>4</v>
      </c>
      <c r="L10" s="220">
        <f t="shared" si="4"/>
        <v>0.0182648401826484</v>
      </c>
      <c r="M10" s="75"/>
      <c r="N10" s="218">
        <f t="shared" si="5"/>
        <v>0</v>
      </c>
      <c r="O10" s="75"/>
      <c r="P10" s="220">
        <f t="shared" si="6"/>
        <v>0</v>
      </c>
      <c r="Q10" s="75"/>
      <c r="R10" s="218">
        <f t="shared" si="7"/>
        <v>0</v>
      </c>
      <c r="S10" s="75">
        <v>6</v>
      </c>
      <c r="T10" s="220">
        <f t="shared" si="8"/>
        <v>0.0273972602739726</v>
      </c>
      <c r="U10" s="75">
        <v>29</v>
      </c>
      <c r="V10" s="220">
        <f t="shared" si="9"/>
        <v>0.1324200913242009</v>
      </c>
      <c r="W10" s="75">
        <v>39</v>
      </c>
      <c r="X10" s="220">
        <f t="shared" si="10"/>
        <v>0.1780821917808219</v>
      </c>
      <c r="Y10" s="75">
        <v>8</v>
      </c>
      <c r="Z10" s="220">
        <f t="shared" si="11"/>
        <v>0.0365296803652968</v>
      </c>
      <c r="AA10" s="103"/>
      <c r="AB10" s="190">
        <f t="shared" si="12"/>
        <v>0</v>
      </c>
      <c r="AC10" s="133">
        <v>5</v>
      </c>
      <c r="AD10" s="190">
        <f t="shared" si="13"/>
        <v>0.0228310502283105</v>
      </c>
      <c r="AE10" s="75">
        <v>3</v>
      </c>
      <c r="AF10" s="220">
        <f t="shared" si="14"/>
        <v>0.0136986301369863</v>
      </c>
      <c r="AG10" s="84">
        <f t="shared" si="15"/>
        <v>219</v>
      </c>
    </row>
    <row r="11" spans="2:33" ht="12.75">
      <c r="B11" s="95" t="s">
        <v>246</v>
      </c>
      <c r="C11" s="103">
        <v>6</v>
      </c>
      <c r="D11" s="218">
        <f t="shared" si="0"/>
        <v>0.03896103896103896</v>
      </c>
      <c r="E11" s="92">
        <v>16</v>
      </c>
      <c r="F11" s="190">
        <f t="shared" si="1"/>
        <v>0.1038961038961039</v>
      </c>
      <c r="G11" s="75">
        <v>3</v>
      </c>
      <c r="H11" s="220">
        <f t="shared" si="2"/>
        <v>0.01948051948051948</v>
      </c>
      <c r="I11" s="75">
        <v>69</v>
      </c>
      <c r="J11" s="220">
        <f t="shared" si="3"/>
        <v>0.44805194805194803</v>
      </c>
      <c r="K11" s="75">
        <v>2</v>
      </c>
      <c r="L11" s="220">
        <f t="shared" si="4"/>
        <v>0.012987012987012988</v>
      </c>
      <c r="M11" s="75"/>
      <c r="N11" s="218">
        <f t="shared" si="5"/>
        <v>0</v>
      </c>
      <c r="O11" s="75"/>
      <c r="P11" s="220">
        <f t="shared" si="6"/>
        <v>0</v>
      </c>
      <c r="Q11" s="75">
        <v>2</v>
      </c>
      <c r="R11" s="218">
        <f t="shared" si="7"/>
        <v>0.012987012987012988</v>
      </c>
      <c r="S11" s="75">
        <v>3</v>
      </c>
      <c r="T11" s="220">
        <f t="shared" si="8"/>
        <v>0.01948051948051948</v>
      </c>
      <c r="U11" s="75">
        <v>22</v>
      </c>
      <c r="V11" s="220">
        <f t="shared" si="9"/>
        <v>0.14285714285714285</v>
      </c>
      <c r="W11" s="75">
        <v>22</v>
      </c>
      <c r="X11" s="220">
        <f t="shared" si="10"/>
        <v>0.14285714285714285</v>
      </c>
      <c r="Y11" s="75">
        <v>5</v>
      </c>
      <c r="Z11" s="220">
        <f t="shared" si="11"/>
        <v>0.032467532467532464</v>
      </c>
      <c r="AA11" s="103"/>
      <c r="AB11" s="190">
        <f t="shared" si="12"/>
        <v>0</v>
      </c>
      <c r="AC11" s="133">
        <v>3</v>
      </c>
      <c r="AD11" s="190">
        <f t="shared" si="13"/>
        <v>0.01948051948051948</v>
      </c>
      <c r="AE11" s="75">
        <v>1</v>
      </c>
      <c r="AF11" s="220">
        <f t="shared" si="14"/>
        <v>0.006493506493506494</v>
      </c>
      <c r="AG11" s="84">
        <f t="shared" si="15"/>
        <v>154</v>
      </c>
    </row>
    <row r="12" spans="2:33" ht="12.75">
      <c r="B12" s="95" t="s">
        <v>247</v>
      </c>
      <c r="C12" s="103">
        <v>12</v>
      </c>
      <c r="D12" s="218">
        <f t="shared" si="0"/>
        <v>0.049586776859504134</v>
      </c>
      <c r="E12" s="92">
        <v>8</v>
      </c>
      <c r="F12" s="190">
        <f t="shared" si="1"/>
        <v>0.03305785123966942</v>
      </c>
      <c r="G12" s="75"/>
      <c r="H12" s="220">
        <f t="shared" si="2"/>
        <v>0</v>
      </c>
      <c r="I12" s="75">
        <v>85</v>
      </c>
      <c r="J12" s="220">
        <f t="shared" si="3"/>
        <v>0.3512396694214876</v>
      </c>
      <c r="K12" s="75">
        <v>2</v>
      </c>
      <c r="L12" s="220">
        <f t="shared" si="4"/>
        <v>0.008264462809917356</v>
      </c>
      <c r="M12" s="75">
        <v>1</v>
      </c>
      <c r="N12" s="218">
        <f t="shared" si="5"/>
        <v>0.004132231404958678</v>
      </c>
      <c r="O12" s="75"/>
      <c r="P12" s="220">
        <f t="shared" si="6"/>
        <v>0</v>
      </c>
      <c r="Q12" s="75">
        <v>1</v>
      </c>
      <c r="R12" s="218">
        <f t="shared" si="7"/>
        <v>0.004132231404958678</v>
      </c>
      <c r="S12" s="75">
        <v>4</v>
      </c>
      <c r="T12" s="220">
        <f t="shared" si="8"/>
        <v>0.01652892561983471</v>
      </c>
      <c r="U12" s="75">
        <v>14</v>
      </c>
      <c r="V12" s="220">
        <f t="shared" si="9"/>
        <v>0.05785123966942149</v>
      </c>
      <c r="W12" s="75">
        <v>105</v>
      </c>
      <c r="X12" s="220">
        <f t="shared" si="10"/>
        <v>0.43388429752066116</v>
      </c>
      <c r="Y12" s="75">
        <v>5</v>
      </c>
      <c r="Z12" s="220">
        <f t="shared" si="11"/>
        <v>0.02066115702479339</v>
      </c>
      <c r="AA12" s="103"/>
      <c r="AB12" s="190">
        <f t="shared" si="12"/>
        <v>0</v>
      </c>
      <c r="AC12" s="133">
        <v>4</v>
      </c>
      <c r="AD12" s="190">
        <f t="shared" si="13"/>
        <v>0.01652892561983471</v>
      </c>
      <c r="AE12" s="75">
        <v>1</v>
      </c>
      <c r="AF12" s="220">
        <f t="shared" si="14"/>
        <v>0.004132231404958678</v>
      </c>
      <c r="AG12" s="84">
        <f t="shared" si="15"/>
        <v>242</v>
      </c>
    </row>
    <row r="13" spans="2:33" ht="12.75">
      <c r="B13" s="95" t="s">
        <v>248</v>
      </c>
      <c r="C13" s="103">
        <v>3</v>
      </c>
      <c r="D13" s="218">
        <f t="shared" si="0"/>
        <v>0.05555555555555555</v>
      </c>
      <c r="E13" s="92">
        <v>2</v>
      </c>
      <c r="F13" s="190">
        <f t="shared" si="1"/>
        <v>0.037037037037037035</v>
      </c>
      <c r="G13" s="75"/>
      <c r="H13" s="220">
        <f t="shared" si="2"/>
        <v>0</v>
      </c>
      <c r="I13" s="75">
        <v>26</v>
      </c>
      <c r="J13" s="220">
        <f t="shared" si="3"/>
        <v>0.48148148148148145</v>
      </c>
      <c r="K13" s="75"/>
      <c r="L13" s="220">
        <f t="shared" si="4"/>
        <v>0</v>
      </c>
      <c r="M13" s="75"/>
      <c r="N13" s="218">
        <f t="shared" si="5"/>
        <v>0</v>
      </c>
      <c r="O13" s="75"/>
      <c r="P13" s="220">
        <f t="shared" si="6"/>
        <v>0</v>
      </c>
      <c r="Q13" s="75">
        <v>1</v>
      </c>
      <c r="R13" s="218">
        <f t="shared" si="7"/>
        <v>0.018518518518518517</v>
      </c>
      <c r="S13" s="75">
        <v>1</v>
      </c>
      <c r="T13" s="220">
        <f t="shared" si="8"/>
        <v>0.018518518518518517</v>
      </c>
      <c r="U13" s="75">
        <v>7</v>
      </c>
      <c r="V13" s="220">
        <f t="shared" si="9"/>
        <v>0.12962962962962962</v>
      </c>
      <c r="W13" s="75">
        <v>12</v>
      </c>
      <c r="X13" s="220">
        <f t="shared" si="10"/>
        <v>0.2222222222222222</v>
      </c>
      <c r="Y13" s="75">
        <v>1</v>
      </c>
      <c r="Z13" s="220">
        <f t="shared" si="11"/>
        <v>0.018518518518518517</v>
      </c>
      <c r="AA13" s="103"/>
      <c r="AB13" s="190">
        <f t="shared" si="12"/>
        <v>0</v>
      </c>
      <c r="AC13" s="133"/>
      <c r="AD13" s="190">
        <f t="shared" si="13"/>
        <v>0</v>
      </c>
      <c r="AE13" s="75">
        <v>1</v>
      </c>
      <c r="AF13" s="220">
        <f t="shared" si="14"/>
        <v>0.018518518518518517</v>
      </c>
      <c r="AG13" s="84">
        <f t="shared" si="15"/>
        <v>54</v>
      </c>
    </row>
    <row r="14" spans="2:33" ht="12.75">
      <c r="B14" s="95" t="s">
        <v>113</v>
      </c>
      <c r="C14" s="103">
        <v>9</v>
      </c>
      <c r="D14" s="218">
        <f t="shared" si="0"/>
        <v>0.06716417910447761</v>
      </c>
      <c r="E14" s="92">
        <v>19</v>
      </c>
      <c r="F14" s="190">
        <f t="shared" si="1"/>
        <v>0.1417910447761194</v>
      </c>
      <c r="G14" s="75">
        <v>2</v>
      </c>
      <c r="H14" s="220">
        <f t="shared" si="2"/>
        <v>0.014925373134328358</v>
      </c>
      <c r="I14" s="75">
        <v>49</v>
      </c>
      <c r="J14" s="220">
        <f t="shared" si="3"/>
        <v>0.3656716417910448</v>
      </c>
      <c r="K14" s="75">
        <v>2</v>
      </c>
      <c r="L14" s="220">
        <f t="shared" si="4"/>
        <v>0.014925373134328358</v>
      </c>
      <c r="M14" s="75"/>
      <c r="N14" s="218">
        <f t="shared" si="5"/>
        <v>0</v>
      </c>
      <c r="O14" s="75"/>
      <c r="P14" s="220">
        <f t="shared" si="6"/>
        <v>0</v>
      </c>
      <c r="Q14" s="75">
        <v>3</v>
      </c>
      <c r="R14" s="218">
        <f t="shared" si="7"/>
        <v>0.022388059701492536</v>
      </c>
      <c r="S14" s="75">
        <v>8</v>
      </c>
      <c r="T14" s="220">
        <f t="shared" si="8"/>
        <v>0.05970149253731343</v>
      </c>
      <c r="U14" s="75">
        <v>17</v>
      </c>
      <c r="V14" s="220">
        <f t="shared" si="9"/>
        <v>0.12686567164179105</v>
      </c>
      <c r="W14" s="75">
        <v>19</v>
      </c>
      <c r="X14" s="220">
        <f t="shared" si="10"/>
        <v>0.1417910447761194</v>
      </c>
      <c r="Y14" s="75"/>
      <c r="Z14" s="220">
        <f t="shared" si="11"/>
        <v>0</v>
      </c>
      <c r="AA14" s="103"/>
      <c r="AB14" s="190">
        <f t="shared" si="12"/>
        <v>0</v>
      </c>
      <c r="AC14" s="133">
        <v>5</v>
      </c>
      <c r="AD14" s="190">
        <f t="shared" si="13"/>
        <v>0.03731343283582089</v>
      </c>
      <c r="AE14" s="75">
        <v>1</v>
      </c>
      <c r="AF14" s="220">
        <f t="shared" si="14"/>
        <v>0.007462686567164179</v>
      </c>
      <c r="AG14" s="84">
        <f t="shared" si="15"/>
        <v>134</v>
      </c>
    </row>
    <row r="15" spans="2:33" ht="12.75">
      <c r="B15" s="95" t="s">
        <v>249</v>
      </c>
      <c r="C15" s="103">
        <v>2</v>
      </c>
      <c r="D15" s="218">
        <f t="shared" si="0"/>
        <v>0.020618556701030927</v>
      </c>
      <c r="E15" s="92">
        <v>9</v>
      </c>
      <c r="F15" s="190">
        <f t="shared" si="1"/>
        <v>0.09278350515463918</v>
      </c>
      <c r="G15" s="75">
        <v>1</v>
      </c>
      <c r="H15" s="220">
        <f t="shared" si="2"/>
        <v>0.010309278350515464</v>
      </c>
      <c r="I15" s="75">
        <v>54</v>
      </c>
      <c r="J15" s="220">
        <f t="shared" si="3"/>
        <v>0.5567010309278351</v>
      </c>
      <c r="K15" s="75"/>
      <c r="L15" s="220">
        <f t="shared" si="4"/>
        <v>0</v>
      </c>
      <c r="M15" s="75"/>
      <c r="N15" s="218">
        <f t="shared" si="5"/>
        <v>0</v>
      </c>
      <c r="O15" s="75"/>
      <c r="P15" s="220">
        <f t="shared" si="6"/>
        <v>0</v>
      </c>
      <c r="Q15" s="75">
        <v>1</v>
      </c>
      <c r="R15" s="218">
        <f t="shared" si="7"/>
        <v>0.010309278350515464</v>
      </c>
      <c r="S15" s="75">
        <v>1</v>
      </c>
      <c r="T15" s="220">
        <f t="shared" si="8"/>
        <v>0.010309278350515464</v>
      </c>
      <c r="U15" s="75">
        <v>17</v>
      </c>
      <c r="V15" s="220">
        <f t="shared" si="9"/>
        <v>0.17525773195876287</v>
      </c>
      <c r="W15" s="75">
        <v>10</v>
      </c>
      <c r="X15" s="220">
        <f t="shared" si="10"/>
        <v>0.10309278350515463</v>
      </c>
      <c r="Y15" s="75"/>
      <c r="Z15" s="220">
        <f t="shared" si="11"/>
        <v>0</v>
      </c>
      <c r="AA15" s="103">
        <v>1</v>
      </c>
      <c r="AB15" s="190">
        <f t="shared" si="12"/>
        <v>0.010309278350515464</v>
      </c>
      <c r="AC15" s="133"/>
      <c r="AD15" s="190">
        <f t="shared" si="13"/>
        <v>0</v>
      </c>
      <c r="AE15" s="75">
        <v>1</v>
      </c>
      <c r="AF15" s="220">
        <f t="shared" si="14"/>
        <v>0.010309278350515464</v>
      </c>
      <c r="AG15" s="84">
        <f t="shared" si="15"/>
        <v>97</v>
      </c>
    </row>
    <row r="16" spans="2:33" ht="12.75">
      <c r="B16" s="95" t="s">
        <v>250</v>
      </c>
      <c r="C16" s="103">
        <v>1</v>
      </c>
      <c r="D16" s="218">
        <f t="shared" si="0"/>
        <v>0.015151515151515152</v>
      </c>
      <c r="E16" s="92">
        <v>9</v>
      </c>
      <c r="F16" s="190">
        <f t="shared" si="1"/>
        <v>0.13636363636363635</v>
      </c>
      <c r="G16" s="75">
        <v>2</v>
      </c>
      <c r="H16" s="220">
        <f t="shared" si="2"/>
        <v>0.030303030303030304</v>
      </c>
      <c r="I16" s="75">
        <v>35</v>
      </c>
      <c r="J16" s="220">
        <f t="shared" si="3"/>
        <v>0.5303030303030303</v>
      </c>
      <c r="K16" s="75">
        <v>1</v>
      </c>
      <c r="L16" s="220">
        <f t="shared" si="4"/>
        <v>0.015151515151515152</v>
      </c>
      <c r="M16" s="75"/>
      <c r="N16" s="218">
        <f t="shared" si="5"/>
        <v>0</v>
      </c>
      <c r="O16" s="75"/>
      <c r="P16" s="220">
        <f t="shared" si="6"/>
        <v>0</v>
      </c>
      <c r="Q16" s="75">
        <v>1</v>
      </c>
      <c r="R16" s="218">
        <f t="shared" si="7"/>
        <v>0.015151515151515152</v>
      </c>
      <c r="S16" s="75"/>
      <c r="T16" s="220">
        <f t="shared" si="8"/>
        <v>0</v>
      </c>
      <c r="U16" s="75">
        <v>6</v>
      </c>
      <c r="V16" s="220">
        <f t="shared" si="9"/>
        <v>0.09090909090909091</v>
      </c>
      <c r="W16" s="75">
        <v>11</v>
      </c>
      <c r="X16" s="220">
        <f t="shared" si="10"/>
        <v>0.16666666666666666</v>
      </c>
      <c r="Y16" s="75"/>
      <c r="Z16" s="220">
        <f t="shared" si="11"/>
        <v>0</v>
      </c>
      <c r="AA16" s="103"/>
      <c r="AB16" s="190">
        <f t="shared" si="12"/>
        <v>0</v>
      </c>
      <c r="AC16" s="133"/>
      <c r="AD16" s="190">
        <f t="shared" si="13"/>
        <v>0</v>
      </c>
      <c r="AE16" s="75"/>
      <c r="AF16" s="220">
        <f t="shared" si="14"/>
        <v>0</v>
      </c>
      <c r="AG16" s="84">
        <f t="shared" si="15"/>
        <v>66</v>
      </c>
    </row>
    <row r="17" spans="2:33" ht="12.75">
      <c r="B17" s="95" t="s">
        <v>251</v>
      </c>
      <c r="C17" s="103">
        <v>6</v>
      </c>
      <c r="D17" s="218">
        <f t="shared" si="0"/>
        <v>0.031914893617021274</v>
      </c>
      <c r="E17" s="92">
        <v>11</v>
      </c>
      <c r="F17" s="190">
        <f t="shared" si="1"/>
        <v>0.05851063829787234</v>
      </c>
      <c r="G17" s="75"/>
      <c r="H17" s="220">
        <f t="shared" si="2"/>
        <v>0</v>
      </c>
      <c r="I17" s="75">
        <v>90</v>
      </c>
      <c r="J17" s="220">
        <f t="shared" si="3"/>
        <v>0.4787234042553192</v>
      </c>
      <c r="K17" s="75">
        <v>3</v>
      </c>
      <c r="L17" s="220">
        <f t="shared" si="4"/>
        <v>0.015957446808510637</v>
      </c>
      <c r="M17" s="75"/>
      <c r="N17" s="218">
        <f t="shared" si="5"/>
        <v>0</v>
      </c>
      <c r="O17" s="75"/>
      <c r="P17" s="220">
        <f t="shared" si="6"/>
        <v>0</v>
      </c>
      <c r="Q17" s="75">
        <v>2</v>
      </c>
      <c r="R17" s="218">
        <f t="shared" si="7"/>
        <v>0.010638297872340425</v>
      </c>
      <c r="S17" s="75">
        <v>3</v>
      </c>
      <c r="T17" s="220">
        <f t="shared" si="8"/>
        <v>0.015957446808510637</v>
      </c>
      <c r="U17" s="75">
        <v>13</v>
      </c>
      <c r="V17" s="220">
        <f t="shared" si="9"/>
        <v>0.06914893617021277</v>
      </c>
      <c r="W17" s="75">
        <v>51</v>
      </c>
      <c r="X17" s="220">
        <f t="shared" si="10"/>
        <v>0.2712765957446808</v>
      </c>
      <c r="Y17" s="75">
        <v>5</v>
      </c>
      <c r="Z17" s="220">
        <f t="shared" si="11"/>
        <v>0.026595744680851064</v>
      </c>
      <c r="AA17" s="103"/>
      <c r="AB17" s="190">
        <f t="shared" si="12"/>
        <v>0</v>
      </c>
      <c r="AC17" s="133">
        <v>1</v>
      </c>
      <c r="AD17" s="190">
        <f t="shared" si="13"/>
        <v>0.005319148936170213</v>
      </c>
      <c r="AE17" s="75">
        <v>3</v>
      </c>
      <c r="AF17" s="220">
        <f t="shared" si="14"/>
        <v>0.015957446808510637</v>
      </c>
      <c r="AG17" s="84">
        <f t="shared" si="15"/>
        <v>188</v>
      </c>
    </row>
    <row r="18" spans="2:33" ht="12.75">
      <c r="B18" s="95" t="s">
        <v>252</v>
      </c>
      <c r="C18" s="103">
        <v>2</v>
      </c>
      <c r="D18" s="218">
        <f t="shared" si="0"/>
        <v>0.02631578947368421</v>
      </c>
      <c r="E18" s="92">
        <v>5</v>
      </c>
      <c r="F18" s="190">
        <f t="shared" si="1"/>
        <v>0.06578947368421052</v>
      </c>
      <c r="G18" s="75"/>
      <c r="H18" s="220">
        <f t="shared" si="2"/>
        <v>0</v>
      </c>
      <c r="I18" s="75">
        <v>34</v>
      </c>
      <c r="J18" s="220">
        <f t="shared" si="3"/>
        <v>0.4473684210526316</v>
      </c>
      <c r="K18" s="75">
        <v>1</v>
      </c>
      <c r="L18" s="220">
        <f t="shared" si="4"/>
        <v>0.013157894736842105</v>
      </c>
      <c r="M18" s="75"/>
      <c r="N18" s="218">
        <f t="shared" si="5"/>
        <v>0</v>
      </c>
      <c r="O18" s="75"/>
      <c r="P18" s="220">
        <f t="shared" si="6"/>
        <v>0</v>
      </c>
      <c r="Q18" s="75"/>
      <c r="R18" s="218">
        <f t="shared" si="7"/>
        <v>0</v>
      </c>
      <c r="S18" s="75">
        <v>1</v>
      </c>
      <c r="T18" s="220">
        <f t="shared" si="8"/>
        <v>0.013157894736842105</v>
      </c>
      <c r="U18" s="75">
        <v>1</v>
      </c>
      <c r="V18" s="220">
        <f t="shared" si="9"/>
        <v>0.013157894736842105</v>
      </c>
      <c r="W18" s="75">
        <v>31</v>
      </c>
      <c r="X18" s="220">
        <f t="shared" si="10"/>
        <v>0.40789473684210525</v>
      </c>
      <c r="Y18" s="75"/>
      <c r="Z18" s="220">
        <f t="shared" si="11"/>
        <v>0</v>
      </c>
      <c r="AA18" s="103"/>
      <c r="AB18" s="190">
        <f t="shared" si="12"/>
        <v>0</v>
      </c>
      <c r="AC18" s="133">
        <v>1</v>
      </c>
      <c r="AD18" s="190">
        <f t="shared" si="13"/>
        <v>0.013157894736842105</v>
      </c>
      <c r="AE18" s="75"/>
      <c r="AF18" s="220">
        <f t="shared" si="14"/>
        <v>0</v>
      </c>
      <c r="AG18" s="84">
        <f t="shared" si="15"/>
        <v>76</v>
      </c>
    </row>
    <row r="19" spans="2:33" ht="12.75">
      <c r="B19" s="95" t="s">
        <v>253</v>
      </c>
      <c r="C19" s="103"/>
      <c r="D19" s="218">
        <f t="shared" si="0"/>
        <v>0</v>
      </c>
      <c r="E19" s="92">
        <v>1</v>
      </c>
      <c r="F19" s="190">
        <f t="shared" si="1"/>
        <v>0.02631578947368421</v>
      </c>
      <c r="G19" s="75"/>
      <c r="H19" s="220">
        <f t="shared" si="2"/>
        <v>0</v>
      </c>
      <c r="I19" s="75">
        <v>17</v>
      </c>
      <c r="J19" s="220">
        <f t="shared" si="3"/>
        <v>0.4473684210526316</v>
      </c>
      <c r="K19" s="75">
        <v>1</v>
      </c>
      <c r="L19" s="220">
        <f t="shared" si="4"/>
        <v>0.02631578947368421</v>
      </c>
      <c r="M19" s="75"/>
      <c r="N19" s="218">
        <f t="shared" si="5"/>
        <v>0</v>
      </c>
      <c r="O19" s="75"/>
      <c r="P19" s="220">
        <f t="shared" si="6"/>
        <v>0</v>
      </c>
      <c r="Q19" s="75"/>
      <c r="R19" s="218">
        <f t="shared" si="7"/>
        <v>0</v>
      </c>
      <c r="S19" s="75">
        <v>2</v>
      </c>
      <c r="T19" s="220">
        <f t="shared" si="8"/>
        <v>0.05263157894736842</v>
      </c>
      <c r="U19" s="75">
        <v>8</v>
      </c>
      <c r="V19" s="220">
        <f t="shared" si="9"/>
        <v>0.21052631578947367</v>
      </c>
      <c r="W19" s="75">
        <v>5</v>
      </c>
      <c r="X19" s="220">
        <f t="shared" si="10"/>
        <v>0.13157894736842105</v>
      </c>
      <c r="Y19" s="75"/>
      <c r="Z19" s="220">
        <f t="shared" si="11"/>
        <v>0</v>
      </c>
      <c r="AA19" s="103"/>
      <c r="AB19" s="190">
        <f t="shared" si="12"/>
        <v>0</v>
      </c>
      <c r="AC19" s="133">
        <v>4</v>
      </c>
      <c r="AD19" s="190">
        <f t="shared" si="13"/>
        <v>0.10526315789473684</v>
      </c>
      <c r="AE19" s="75"/>
      <c r="AF19" s="220">
        <f t="shared" si="14"/>
        <v>0</v>
      </c>
      <c r="AG19" s="84">
        <f t="shared" si="15"/>
        <v>38</v>
      </c>
    </row>
    <row r="20" spans="2:33" ht="12.75">
      <c r="B20" s="95" t="s">
        <v>254</v>
      </c>
      <c r="C20" s="103">
        <v>12</v>
      </c>
      <c r="D20" s="218">
        <f t="shared" si="0"/>
        <v>0.048</v>
      </c>
      <c r="E20" s="92">
        <v>15</v>
      </c>
      <c r="F20" s="190">
        <f t="shared" si="1"/>
        <v>0.06</v>
      </c>
      <c r="G20" s="75"/>
      <c r="H20" s="220">
        <f t="shared" si="2"/>
        <v>0</v>
      </c>
      <c r="I20" s="75">
        <v>100</v>
      </c>
      <c r="J20" s="220">
        <f t="shared" si="3"/>
        <v>0.4</v>
      </c>
      <c r="K20" s="75">
        <v>4</v>
      </c>
      <c r="L20" s="220">
        <f t="shared" si="4"/>
        <v>0.016</v>
      </c>
      <c r="M20" s="75"/>
      <c r="N20" s="218">
        <f t="shared" si="5"/>
        <v>0</v>
      </c>
      <c r="O20" s="75"/>
      <c r="P20" s="220">
        <f t="shared" si="6"/>
        <v>0</v>
      </c>
      <c r="Q20" s="75">
        <v>2</v>
      </c>
      <c r="R20" s="218">
        <f t="shared" si="7"/>
        <v>0.008</v>
      </c>
      <c r="S20" s="75">
        <v>13</v>
      </c>
      <c r="T20" s="220">
        <f t="shared" si="8"/>
        <v>0.052</v>
      </c>
      <c r="U20" s="75">
        <v>43</v>
      </c>
      <c r="V20" s="220">
        <f t="shared" si="9"/>
        <v>0.172</v>
      </c>
      <c r="W20" s="75">
        <v>50</v>
      </c>
      <c r="X20" s="220">
        <f t="shared" si="10"/>
        <v>0.2</v>
      </c>
      <c r="Y20" s="75">
        <v>1</v>
      </c>
      <c r="Z20" s="220">
        <f t="shared" si="11"/>
        <v>0.004</v>
      </c>
      <c r="AA20" s="103">
        <v>1</v>
      </c>
      <c r="AB20" s="190">
        <f t="shared" si="12"/>
        <v>0.004</v>
      </c>
      <c r="AC20" s="133">
        <v>5</v>
      </c>
      <c r="AD20" s="190">
        <f t="shared" si="13"/>
        <v>0.02</v>
      </c>
      <c r="AE20" s="75">
        <v>4</v>
      </c>
      <c r="AF20" s="220">
        <f t="shared" si="14"/>
        <v>0.016</v>
      </c>
      <c r="AG20" s="84">
        <f t="shared" si="15"/>
        <v>250</v>
      </c>
    </row>
    <row r="21" spans="2:33" ht="12.75">
      <c r="B21" s="95" t="s">
        <v>255</v>
      </c>
      <c r="C21" s="103">
        <v>4</v>
      </c>
      <c r="D21" s="218">
        <f t="shared" si="0"/>
        <v>0.043478260869565216</v>
      </c>
      <c r="E21" s="92">
        <v>4</v>
      </c>
      <c r="F21" s="190">
        <f t="shared" si="1"/>
        <v>0.043478260869565216</v>
      </c>
      <c r="G21" s="75">
        <v>1</v>
      </c>
      <c r="H21" s="220">
        <f t="shared" si="2"/>
        <v>0.010869565217391304</v>
      </c>
      <c r="I21" s="75">
        <v>49</v>
      </c>
      <c r="J21" s="220">
        <f t="shared" si="3"/>
        <v>0.532608695652174</v>
      </c>
      <c r="K21" s="75">
        <v>1</v>
      </c>
      <c r="L21" s="220">
        <f t="shared" si="4"/>
        <v>0.010869565217391304</v>
      </c>
      <c r="M21" s="75"/>
      <c r="N21" s="218">
        <f t="shared" si="5"/>
        <v>0</v>
      </c>
      <c r="O21" s="75"/>
      <c r="P21" s="220">
        <f t="shared" si="6"/>
        <v>0</v>
      </c>
      <c r="Q21" s="75"/>
      <c r="R21" s="218">
        <f t="shared" si="7"/>
        <v>0</v>
      </c>
      <c r="S21" s="75">
        <v>3</v>
      </c>
      <c r="T21" s="220">
        <f t="shared" si="8"/>
        <v>0.03260869565217391</v>
      </c>
      <c r="U21" s="75">
        <v>3</v>
      </c>
      <c r="V21" s="220">
        <f t="shared" si="9"/>
        <v>0.03260869565217391</v>
      </c>
      <c r="W21" s="75">
        <v>18</v>
      </c>
      <c r="X21" s="220">
        <f t="shared" si="10"/>
        <v>0.1956521739130435</v>
      </c>
      <c r="Y21" s="75">
        <v>4</v>
      </c>
      <c r="Z21" s="220">
        <f t="shared" si="11"/>
        <v>0.043478260869565216</v>
      </c>
      <c r="AA21" s="103"/>
      <c r="AB21" s="190">
        <f t="shared" si="12"/>
        <v>0</v>
      </c>
      <c r="AC21" s="133">
        <v>2</v>
      </c>
      <c r="AD21" s="190">
        <f t="shared" si="13"/>
        <v>0.021739130434782608</v>
      </c>
      <c r="AE21" s="75">
        <v>3</v>
      </c>
      <c r="AF21" s="220">
        <f t="shared" si="14"/>
        <v>0.03260869565217391</v>
      </c>
      <c r="AG21" s="84">
        <f t="shared" si="15"/>
        <v>92</v>
      </c>
    </row>
    <row r="22" spans="2:33" ht="12.75">
      <c r="B22" s="95" t="s">
        <v>256</v>
      </c>
      <c r="C22" s="103">
        <v>1</v>
      </c>
      <c r="D22" s="218">
        <f t="shared" si="0"/>
        <v>0.05555555555555555</v>
      </c>
      <c r="E22" s="92">
        <v>2</v>
      </c>
      <c r="F22" s="190">
        <f t="shared" si="1"/>
        <v>0.1111111111111111</v>
      </c>
      <c r="G22" s="75"/>
      <c r="H22" s="220">
        <f t="shared" si="2"/>
        <v>0</v>
      </c>
      <c r="I22" s="75">
        <v>3</v>
      </c>
      <c r="J22" s="220">
        <f t="shared" si="3"/>
        <v>0.16666666666666666</v>
      </c>
      <c r="K22" s="75"/>
      <c r="L22" s="220">
        <f t="shared" si="4"/>
        <v>0</v>
      </c>
      <c r="M22" s="75"/>
      <c r="N22" s="218">
        <f t="shared" si="5"/>
        <v>0</v>
      </c>
      <c r="O22" s="75"/>
      <c r="P22" s="220">
        <f t="shared" si="6"/>
        <v>0</v>
      </c>
      <c r="Q22" s="75">
        <v>1</v>
      </c>
      <c r="R22" s="218">
        <f t="shared" si="7"/>
        <v>0.05555555555555555</v>
      </c>
      <c r="S22" s="75"/>
      <c r="T22" s="220">
        <f t="shared" si="8"/>
        <v>0</v>
      </c>
      <c r="U22" s="75">
        <v>1</v>
      </c>
      <c r="V22" s="220">
        <f t="shared" si="9"/>
        <v>0.05555555555555555</v>
      </c>
      <c r="W22" s="75">
        <v>10</v>
      </c>
      <c r="X22" s="220">
        <f t="shared" si="10"/>
        <v>0.5555555555555556</v>
      </c>
      <c r="Y22" s="75"/>
      <c r="Z22" s="220">
        <f t="shared" si="11"/>
        <v>0</v>
      </c>
      <c r="AA22" s="103"/>
      <c r="AB22" s="190">
        <f t="shared" si="12"/>
        <v>0</v>
      </c>
      <c r="AC22" s="133"/>
      <c r="AD22" s="190">
        <f t="shared" si="13"/>
        <v>0</v>
      </c>
      <c r="AE22" s="75"/>
      <c r="AF22" s="220">
        <f t="shared" si="14"/>
        <v>0</v>
      </c>
      <c r="AG22" s="84">
        <f t="shared" si="15"/>
        <v>18</v>
      </c>
    </row>
    <row r="23" spans="2:33" ht="12.75">
      <c r="B23" s="95" t="s">
        <v>257</v>
      </c>
      <c r="C23" s="103">
        <v>17</v>
      </c>
      <c r="D23" s="218">
        <f t="shared" si="0"/>
        <v>0.027331189710610933</v>
      </c>
      <c r="E23" s="92">
        <v>9</v>
      </c>
      <c r="F23" s="190">
        <f t="shared" si="1"/>
        <v>0.014469453376205787</v>
      </c>
      <c r="G23" s="75">
        <v>2</v>
      </c>
      <c r="H23" s="220">
        <f t="shared" si="2"/>
        <v>0.003215434083601286</v>
      </c>
      <c r="I23" s="75">
        <v>220</v>
      </c>
      <c r="J23" s="220">
        <f t="shared" si="3"/>
        <v>0.3536977491961415</v>
      </c>
      <c r="K23" s="75">
        <v>14</v>
      </c>
      <c r="L23" s="220">
        <f t="shared" si="4"/>
        <v>0.022508038585209004</v>
      </c>
      <c r="M23" s="75"/>
      <c r="N23" s="218">
        <f t="shared" si="5"/>
        <v>0</v>
      </c>
      <c r="O23" s="75"/>
      <c r="P23" s="220">
        <f t="shared" si="6"/>
        <v>0</v>
      </c>
      <c r="Q23" s="75">
        <v>1</v>
      </c>
      <c r="R23" s="218">
        <f t="shared" si="7"/>
        <v>0.001607717041800643</v>
      </c>
      <c r="S23" s="75">
        <v>11</v>
      </c>
      <c r="T23" s="220">
        <f t="shared" si="8"/>
        <v>0.017684887459807074</v>
      </c>
      <c r="U23" s="75">
        <v>68</v>
      </c>
      <c r="V23" s="220">
        <f t="shared" si="9"/>
        <v>0.10932475884244373</v>
      </c>
      <c r="W23" s="75">
        <v>244</v>
      </c>
      <c r="X23" s="220">
        <f t="shared" si="10"/>
        <v>0.39228295819935693</v>
      </c>
      <c r="Y23" s="75">
        <v>15</v>
      </c>
      <c r="Z23" s="220">
        <f t="shared" si="11"/>
        <v>0.024115755627009645</v>
      </c>
      <c r="AA23" s="103">
        <v>2</v>
      </c>
      <c r="AB23" s="190">
        <f t="shared" si="12"/>
        <v>0.003215434083601286</v>
      </c>
      <c r="AC23" s="133">
        <v>13</v>
      </c>
      <c r="AD23" s="190">
        <f t="shared" si="13"/>
        <v>0.02090032154340836</v>
      </c>
      <c r="AE23" s="75">
        <v>6</v>
      </c>
      <c r="AF23" s="220">
        <f t="shared" si="14"/>
        <v>0.00964630225080386</v>
      </c>
      <c r="AG23" s="84">
        <f t="shared" si="15"/>
        <v>622</v>
      </c>
    </row>
    <row r="24" spans="2:33" ht="12.75">
      <c r="B24" s="95" t="s">
        <v>258</v>
      </c>
      <c r="C24" s="103">
        <v>3</v>
      </c>
      <c r="D24" s="218">
        <f t="shared" si="0"/>
        <v>0.09090909090909091</v>
      </c>
      <c r="E24" s="92"/>
      <c r="F24" s="190">
        <f t="shared" si="1"/>
        <v>0</v>
      </c>
      <c r="G24" s="75"/>
      <c r="H24" s="220">
        <f t="shared" si="2"/>
        <v>0</v>
      </c>
      <c r="I24" s="75">
        <v>14</v>
      </c>
      <c r="J24" s="220">
        <f t="shared" si="3"/>
        <v>0.42424242424242425</v>
      </c>
      <c r="K24" s="75">
        <v>1</v>
      </c>
      <c r="L24" s="220">
        <f t="shared" si="4"/>
        <v>0.030303030303030304</v>
      </c>
      <c r="M24" s="75"/>
      <c r="N24" s="218">
        <f t="shared" si="5"/>
        <v>0</v>
      </c>
      <c r="O24" s="75"/>
      <c r="P24" s="220">
        <f t="shared" si="6"/>
        <v>0</v>
      </c>
      <c r="Q24" s="75"/>
      <c r="R24" s="218">
        <f t="shared" si="7"/>
        <v>0</v>
      </c>
      <c r="S24" s="75">
        <v>1</v>
      </c>
      <c r="T24" s="220">
        <f t="shared" si="8"/>
        <v>0.030303030303030304</v>
      </c>
      <c r="U24" s="75">
        <v>3</v>
      </c>
      <c r="V24" s="220">
        <f t="shared" si="9"/>
        <v>0.09090909090909091</v>
      </c>
      <c r="W24" s="75">
        <v>9</v>
      </c>
      <c r="X24" s="220">
        <f t="shared" si="10"/>
        <v>0.2727272727272727</v>
      </c>
      <c r="Y24" s="75">
        <v>2</v>
      </c>
      <c r="Z24" s="220">
        <f t="shared" si="11"/>
        <v>0.06060606060606061</v>
      </c>
      <c r="AA24" s="103"/>
      <c r="AB24" s="190">
        <f t="shared" si="12"/>
        <v>0</v>
      </c>
      <c r="AC24" s="133"/>
      <c r="AD24" s="190">
        <f t="shared" si="13"/>
        <v>0</v>
      </c>
      <c r="AE24" s="75"/>
      <c r="AF24" s="220">
        <f t="shared" si="14"/>
        <v>0</v>
      </c>
      <c r="AG24" s="84">
        <f t="shared" si="15"/>
        <v>33</v>
      </c>
    </row>
    <row r="25" spans="2:33" ht="12.75">
      <c r="B25" s="95" t="s">
        <v>259</v>
      </c>
      <c r="C25" s="103">
        <v>39</v>
      </c>
      <c r="D25" s="218">
        <f t="shared" si="0"/>
        <v>0.025827814569536423</v>
      </c>
      <c r="E25" s="92">
        <v>54</v>
      </c>
      <c r="F25" s="190">
        <f t="shared" si="1"/>
        <v>0.03576158940397351</v>
      </c>
      <c r="G25" s="75">
        <v>13</v>
      </c>
      <c r="H25" s="220">
        <f t="shared" si="2"/>
        <v>0.008609271523178808</v>
      </c>
      <c r="I25" s="75">
        <v>547</v>
      </c>
      <c r="J25" s="220">
        <f t="shared" si="3"/>
        <v>0.3622516556291391</v>
      </c>
      <c r="K25" s="75">
        <v>22</v>
      </c>
      <c r="L25" s="220">
        <f t="shared" si="4"/>
        <v>0.01456953642384106</v>
      </c>
      <c r="M25" s="75"/>
      <c r="N25" s="218">
        <f t="shared" si="5"/>
        <v>0</v>
      </c>
      <c r="O25" s="75"/>
      <c r="P25" s="220">
        <f t="shared" si="6"/>
        <v>0</v>
      </c>
      <c r="Q25" s="75">
        <v>13</v>
      </c>
      <c r="R25" s="218">
        <f t="shared" si="7"/>
        <v>0.008609271523178808</v>
      </c>
      <c r="S25" s="75">
        <v>30</v>
      </c>
      <c r="T25" s="220">
        <f t="shared" si="8"/>
        <v>0.019867549668874173</v>
      </c>
      <c r="U25" s="75">
        <v>101</v>
      </c>
      <c r="V25" s="220">
        <f t="shared" si="9"/>
        <v>0.06688741721854305</v>
      </c>
      <c r="W25" s="75">
        <v>618</v>
      </c>
      <c r="X25" s="220">
        <f t="shared" si="10"/>
        <v>0.40927152317880794</v>
      </c>
      <c r="Y25" s="75">
        <v>17</v>
      </c>
      <c r="Z25" s="220">
        <f t="shared" si="11"/>
        <v>0.011258278145695364</v>
      </c>
      <c r="AA25" s="103">
        <v>7</v>
      </c>
      <c r="AB25" s="190">
        <f t="shared" si="12"/>
        <v>0.004635761589403974</v>
      </c>
      <c r="AC25" s="133">
        <v>25</v>
      </c>
      <c r="AD25" s="190">
        <f t="shared" si="13"/>
        <v>0.016556291390728478</v>
      </c>
      <c r="AE25" s="75">
        <v>24</v>
      </c>
      <c r="AF25" s="220">
        <f t="shared" si="14"/>
        <v>0.015894039735099338</v>
      </c>
      <c r="AG25" s="84">
        <f t="shared" si="15"/>
        <v>1510</v>
      </c>
    </row>
    <row r="26" spans="2:33" ht="12.75">
      <c r="B26" s="95" t="s">
        <v>260</v>
      </c>
      <c r="C26" s="103">
        <v>1</v>
      </c>
      <c r="D26" s="218">
        <f t="shared" si="0"/>
        <v>0.06666666666666667</v>
      </c>
      <c r="E26" s="92">
        <v>1</v>
      </c>
      <c r="F26" s="190">
        <f t="shared" si="1"/>
        <v>0.06666666666666667</v>
      </c>
      <c r="G26" s="75"/>
      <c r="H26" s="220">
        <f t="shared" si="2"/>
        <v>0</v>
      </c>
      <c r="I26" s="75">
        <v>10</v>
      </c>
      <c r="J26" s="220">
        <f t="shared" si="3"/>
        <v>0.6666666666666666</v>
      </c>
      <c r="K26" s="75"/>
      <c r="L26" s="220">
        <f t="shared" si="4"/>
        <v>0</v>
      </c>
      <c r="M26" s="75"/>
      <c r="N26" s="218">
        <f t="shared" si="5"/>
        <v>0</v>
      </c>
      <c r="O26" s="75"/>
      <c r="P26" s="220">
        <f t="shared" si="6"/>
        <v>0</v>
      </c>
      <c r="Q26" s="75"/>
      <c r="R26" s="218">
        <f t="shared" si="7"/>
        <v>0</v>
      </c>
      <c r="S26" s="75"/>
      <c r="T26" s="220">
        <f t="shared" si="8"/>
        <v>0</v>
      </c>
      <c r="U26" s="75">
        <v>1</v>
      </c>
      <c r="V26" s="220">
        <f t="shared" si="9"/>
        <v>0.06666666666666667</v>
      </c>
      <c r="W26" s="75">
        <v>2</v>
      </c>
      <c r="X26" s="220">
        <f t="shared" si="10"/>
        <v>0.13333333333333333</v>
      </c>
      <c r="Y26" s="75"/>
      <c r="Z26" s="220">
        <f t="shared" si="11"/>
        <v>0</v>
      </c>
      <c r="AA26" s="103"/>
      <c r="AB26" s="190">
        <f t="shared" si="12"/>
        <v>0</v>
      </c>
      <c r="AC26" s="133"/>
      <c r="AD26" s="190">
        <f t="shared" si="13"/>
        <v>0</v>
      </c>
      <c r="AE26" s="75"/>
      <c r="AF26" s="220">
        <f t="shared" si="14"/>
        <v>0</v>
      </c>
      <c r="AG26" s="84">
        <f t="shared" si="15"/>
        <v>15</v>
      </c>
    </row>
    <row r="27" spans="2:33" ht="13.5" thickBot="1">
      <c r="B27" s="107" t="s">
        <v>261</v>
      </c>
      <c r="C27" s="109">
        <v>10</v>
      </c>
      <c r="D27" s="219">
        <f t="shared" si="0"/>
        <v>0.049019607843137254</v>
      </c>
      <c r="E27" s="82">
        <v>9</v>
      </c>
      <c r="F27" s="191">
        <f t="shared" si="1"/>
        <v>0.04411764705882353</v>
      </c>
      <c r="G27" s="76"/>
      <c r="H27" s="220">
        <f t="shared" si="2"/>
        <v>0</v>
      </c>
      <c r="I27" s="76">
        <v>68</v>
      </c>
      <c r="J27" s="220">
        <f t="shared" si="3"/>
        <v>0.3333333333333333</v>
      </c>
      <c r="K27" s="76">
        <v>5</v>
      </c>
      <c r="L27" s="220">
        <f t="shared" si="4"/>
        <v>0.024509803921568627</v>
      </c>
      <c r="M27" s="76"/>
      <c r="N27" s="219">
        <f t="shared" si="5"/>
        <v>0</v>
      </c>
      <c r="O27" s="76"/>
      <c r="P27" s="220">
        <f t="shared" si="6"/>
        <v>0</v>
      </c>
      <c r="Q27" s="76">
        <v>5</v>
      </c>
      <c r="R27" s="219">
        <f t="shared" si="7"/>
        <v>0.024509803921568627</v>
      </c>
      <c r="S27" s="76">
        <v>3</v>
      </c>
      <c r="T27" s="220">
        <f t="shared" si="8"/>
        <v>0.014705882352941176</v>
      </c>
      <c r="U27" s="76">
        <v>11</v>
      </c>
      <c r="V27" s="220">
        <f t="shared" si="9"/>
        <v>0.05392156862745098</v>
      </c>
      <c r="W27" s="76">
        <v>86</v>
      </c>
      <c r="X27" s="220">
        <f t="shared" si="10"/>
        <v>0.4215686274509804</v>
      </c>
      <c r="Y27" s="76">
        <v>2</v>
      </c>
      <c r="Z27" s="220">
        <f t="shared" si="11"/>
        <v>0.00980392156862745</v>
      </c>
      <c r="AA27" s="109">
        <v>1</v>
      </c>
      <c r="AB27" s="191">
        <f t="shared" si="12"/>
        <v>0.004901960784313725</v>
      </c>
      <c r="AC27" s="136">
        <v>2</v>
      </c>
      <c r="AD27" s="191">
        <f t="shared" si="13"/>
        <v>0.00980392156862745</v>
      </c>
      <c r="AE27" s="76">
        <v>2</v>
      </c>
      <c r="AF27" s="220">
        <f t="shared" si="14"/>
        <v>0.00980392156862745</v>
      </c>
      <c r="AG27" s="93">
        <f t="shared" si="15"/>
        <v>204</v>
      </c>
    </row>
    <row r="28" spans="2:33" ht="13.5" thickBot="1">
      <c r="B28" s="96" t="s">
        <v>165</v>
      </c>
      <c r="C28" s="110">
        <v>199</v>
      </c>
      <c r="D28" s="224">
        <f t="shared" si="0"/>
        <v>0.03278958642280442</v>
      </c>
      <c r="E28" s="97">
        <v>302</v>
      </c>
      <c r="F28" s="201">
        <f t="shared" si="1"/>
        <v>0.049761080902949416</v>
      </c>
      <c r="G28" s="97">
        <v>30</v>
      </c>
      <c r="H28" s="264">
        <f t="shared" si="2"/>
        <v>0.004943153732081068</v>
      </c>
      <c r="I28" s="97">
        <v>2388</v>
      </c>
      <c r="J28" s="264">
        <f t="shared" si="3"/>
        <v>0.393475037073653</v>
      </c>
      <c r="K28" s="97">
        <v>107</v>
      </c>
      <c r="L28" s="264">
        <f t="shared" si="4"/>
        <v>0.017630581644422477</v>
      </c>
      <c r="M28" s="110">
        <v>3</v>
      </c>
      <c r="N28" s="224">
        <f t="shared" si="5"/>
        <v>0.0004943153732081067</v>
      </c>
      <c r="O28" s="97">
        <v>1</v>
      </c>
      <c r="P28" s="264">
        <f t="shared" si="6"/>
        <v>0.00016477179106936892</v>
      </c>
      <c r="Q28" s="97">
        <v>40</v>
      </c>
      <c r="R28" s="224">
        <f t="shared" si="7"/>
        <v>0.006590871642774757</v>
      </c>
      <c r="S28" s="97">
        <v>175</v>
      </c>
      <c r="T28" s="264">
        <f t="shared" si="8"/>
        <v>0.02883506343713956</v>
      </c>
      <c r="U28" s="97">
        <v>648</v>
      </c>
      <c r="V28" s="264">
        <f t="shared" si="9"/>
        <v>0.10677212061295106</v>
      </c>
      <c r="W28" s="97">
        <v>1873</v>
      </c>
      <c r="X28" s="264">
        <f t="shared" si="10"/>
        <v>0.308617564672928</v>
      </c>
      <c r="Y28" s="97">
        <v>103</v>
      </c>
      <c r="Z28" s="264">
        <f t="shared" si="11"/>
        <v>0.016971494480145</v>
      </c>
      <c r="AA28" s="110">
        <v>21</v>
      </c>
      <c r="AB28" s="201">
        <f t="shared" si="12"/>
        <v>0.0034602076124567475</v>
      </c>
      <c r="AC28" s="91">
        <v>99</v>
      </c>
      <c r="AD28" s="201">
        <f t="shared" si="13"/>
        <v>0.016312407315867524</v>
      </c>
      <c r="AE28" s="97">
        <v>80</v>
      </c>
      <c r="AF28" s="264">
        <f t="shared" si="14"/>
        <v>0.013181743285549514</v>
      </c>
      <c r="AG28" s="86">
        <f t="shared" si="15"/>
        <v>6069</v>
      </c>
    </row>
    <row r="30" ht="12.75">
      <c r="B30" s="6" t="s">
        <v>5</v>
      </c>
    </row>
    <row r="31" ht="12.75">
      <c r="B31" t="s">
        <v>43</v>
      </c>
    </row>
    <row r="32" ht="12.75">
      <c r="B32" t="s">
        <v>74</v>
      </c>
    </row>
    <row r="33" ht="12.75">
      <c r="B33" s="7" t="s">
        <v>108</v>
      </c>
    </row>
    <row r="34" ht="12.75">
      <c r="B34" t="s">
        <v>185</v>
      </c>
    </row>
    <row r="36" ht="20.25">
      <c r="B36" s="5" t="s">
        <v>1</v>
      </c>
    </row>
  </sheetData>
  <sheetProtection/>
  <mergeCells count="18">
    <mergeCell ref="Y4:Z4"/>
    <mergeCell ref="AA4:AB4"/>
    <mergeCell ref="AC4:AD4"/>
    <mergeCell ref="AE4:AF4"/>
    <mergeCell ref="AG4:AG5"/>
    <mergeCell ref="M4:N4"/>
    <mergeCell ref="O4:P4"/>
    <mergeCell ref="Q4:R4"/>
    <mergeCell ref="S4:T4"/>
    <mergeCell ref="U4:V4"/>
    <mergeCell ref="W4:X4"/>
    <mergeCell ref="B2:K2"/>
    <mergeCell ref="B4:B5"/>
    <mergeCell ref="C4:D4"/>
    <mergeCell ref="E4:F4"/>
    <mergeCell ref="G4:H4"/>
    <mergeCell ref="I4:J4"/>
    <mergeCell ref="K4:L4"/>
  </mergeCells>
  <hyperlinks>
    <hyperlink ref="B36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B2:AG16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31" width="17.28125" style="0" customWidth="1"/>
    <col min="32" max="32" width="12.421875" style="0" customWidth="1"/>
    <col min="33" max="33" width="14.421875" style="0" customWidth="1"/>
  </cols>
  <sheetData>
    <row r="2" spans="2:33" ht="18" customHeight="1">
      <c r="B2" s="538" t="s">
        <v>186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</row>
    <row r="4" spans="2:33" ht="15">
      <c r="B4" s="746" t="s">
        <v>177</v>
      </c>
      <c r="C4" s="754" t="s">
        <v>48</v>
      </c>
      <c r="D4" s="754"/>
      <c r="E4" s="754" t="s">
        <v>49</v>
      </c>
      <c r="F4" s="754"/>
      <c r="G4" s="754" t="s">
        <v>50</v>
      </c>
      <c r="H4" s="754"/>
      <c r="I4" s="754" t="s">
        <v>51</v>
      </c>
      <c r="J4" s="754"/>
      <c r="K4" s="754" t="s">
        <v>52</v>
      </c>
      <c r="L4" s="754"/>
      <c r="M4" s="754" t="s">
        <v>53</v>
      </c>
      <c r="N4" s="754"/>
      <c r="O4" s="754" t="s">
        <v>158</v>
      </c>
      <c r="P4" s="754"/>
      <c r="Q4" s="754" t="s">
        <v>54</v>
      </c>
      <c r="R4" s="754"/>
      <c r="S4" s="754" t="s">
        <v>55</v>
      </c>
      <c r="T4" s="754"/>
      <c r="U4" s="754" t="s">
        <v>56</v>
      </c>
      <c r="V4" s="754"/>
      <c r="W4" s="754" t="s">
        <v>57</v>
      </c>
      <c r="X4" s="754"/>
      <c r="Y4" s="754" t="s">
        <v>46</v>
      </c>
      <c r="Z4" s="754"/>
      <c r="AA4" s="754" t="s">
        <v>160</v>
      </c>
      <c r="AB4" s="754"/>
      <c r="AC4" s="754" t="s">
        <v>47</v>
      </c>
      <c r="AD4" s="754"/>
      <c r="AE4" s="754" t="s">
        <v>106</v>
      </c>
      <c r="AF4" s="754"/>
      <c r="AG4" s="746" t="s">
        <v>4</v>
      </c>
    </row>
    <row r="5" spans="2:33" ht="15">
      <c r="B5" s="746"/>
      <c r="C5" s="199" t="s">
        <v>102</v>
      </c>
      <c r="D5" s="199" t="s">
        <v>3</v>
      </c>
      <c r="E5" s="199" t="s">
        <v>102</v>
      </c>
      <c r="F5" s="199" t="s">
        <v>3</v>
      </c>
      <c r="G5" s="199" t="s">
        <v>102</v>
      </c>
      <c r="H5" s="199" t="s">
        <v>3</v>
      </c>
      <c r="I5" s="199" t="s">
        <v>102</v>
      </c>
      <c r="J5" s="199" t="s">
        <v>3</v>
      </c>
      <c r="K5" s="199" t="s">
        <v>102</v>
      </c>
      <c r="L5" s="199" t="s">
        <v>3</v>
      </c>
      <c r="M5" s="199" t="s">
        <v>102</v>
      </c>
      <c r="N5" s="199" t="s">
        <v>3</v>
      </c>
      <c r="O5" s="534" t="s">
        <v>102</v>
      </c>
      <c r="P5" s="534" t="s">
        <v>3</v>
      </c>
      <c r="Q5" s="199" t="s">
        <v>102</v>
      </c>
      <c r="R5" s="199" t="s">
        <v>3</v>
      </c>
      <c r="S5" s="199" t="s">
        <v>102</v>
      </c>
      <c r="T5" s="199" t="s">
        <v>3</v>
      </c>
      <c r="U5" s="199" t="s">
        <v>102</v>
      </c>
      <c r="V5" s="199" t="s">
        <v>3</v>
      </c>
      <c r="W5" s="199" t="s">
        <v>102</v>
      </c>
      <c r="X5" s="199" t="s">
        <v>3</v>
      </c>
      <c r="Y5" s="199" t="s">
        <v>102</v>
      </c>
      <c r="Z5" s="199" t="s">
        <v>3</v>
      </c>
      <c r="AA5" s="199" t="s">
        <v>102</v>
      </c>
      <c r="AB5" s="199" t="s">
        <v>3</v>
      </c>
      <c r="AC5" s="199" t="s">
        <v>102</v>
      </c>
      <c r="AD5" s="199" t="s">
        <v>3</v>
      </c>
      <c r="AE5" s="199" t="s">
        <v>102</v>
      </c>
      <c r="AF5" s="199" t="s">
        <v>3</v>
      </c>
      <c r="AG5" s="746"/>
    </row>
    <row r="6" spans="2:33" ht="12.75">
      <c r="B6" s="187" t="s">
        <v>183</v>
      </c>
      <c r="C6" s="111">
        <v>31</v>
      </c>
      <c r="D6" s="190">
        <f>C6/AG6</f>
        <v>0.049206349206349205</v>
      </c>
      <c r="E6" s="111">
        <v>31</v>
      </c>
      <c r="F6" s="190">
        <f>E6/AG6</f>
        <v>0.049206349206349205</v>
      </c>
      <c r="G6" s="112"/>
      <c r="H6" s="190">
        <f>G6/AG6</f>
        <v>0</v>
      </c>
      <c r="I6" s="111">
        <v>3</v>
      </c>
      <c r="J6" s="190">
        <f>I6/AG6</f>
        <v>0.004761904761904762</v>
      </c>
      <c r="K6" s="111">
        <v>233</v>
      </c>
      <c r="L6" s="190">
        <f>K6/AG6</f>
        <v>0.36984126984126986</v>
      </c>
      <c r="M6" s="111">
        <v>7</v>
      </c>
      <c r="N6" s="190">
        <f>M6/AG6</f>
        <v>0.011111111111111112</v>
      </c>
      <c r="O6" s="111"/>
      <c r="P6" s="190">
        <f>O6/AG6</f>
        <v>0</v>
      </c>
      <c r="Q6" s="111">
        <v>10</v>
      </c>
      <c r="R6" s="190">
        <f>Q6/AG6</f>
        <v>0.015873015873015872</v>
      </c>
      <c r="S6" s="111">
        <v>15</v>
      </c>
      <c r="T6" s="190">
        <f>S6/AG6</f>
        <v>0.023809523809523808</v>
      </c>
      <c r="U6" s="111">
        <v>3</v>
      </c>
      <c r="V6" s="190">
        <f>U6/AG6</f>
        <v>0.004761904761904762</v>
      </c>
      <c r="W6" s="111">
        <v>5</v>
      </c>
      <c r="X6" s="190">
        <f>W6/AG6</f>
        <v>0.007936507936507936</v>
      </c>
      <c r="Y6" s="111">
        <v>10</v>
      </c>
      <c r="Z6" s="190">
        <f>Y6/AG6</f>
        <v>0.015873015873015872</v>
      </c>
      <c r="AA6" s="111">
        <v>44</v>
      </c>
      <c r="AB6" s="190">
        <f>AA6/AG6</f>
        <v>0.06984126984126984</v>
      </c>
      <c r="AC6" s="111">
        <v>230</v>
      </c>
      <c r="AD6" s="190">
        <f>AC6/AG6</f>
        <v>0.36507936507936506</v>
      </c>
      <c r="AE6" s="111">
        <v>8</v>
      </c>
      <c r="AF6" s="190">
        <f>AE6/AG6</f>
        <v>0.012698412698412698</v>
      </c>
      <c r="AG6" s="200">
        <v>630</v>
      </c>
    </row>
    <row r="7" spans="2:33" ht="13.5" thickBot="1">
      <c r="B7" s="188" t="s">
        <v>179</v>
      </c>
      <c r="C7" s="130">
        <v>40</v>
      </c>
      <c r="D7" s="191">
        <f>C7/AG7</f>
        <v>0.024345709068776627</v>
      </c>
      <c r="E7" s="130">
        <v>68</v>
      </c>
      <c r="F7" s="191">
        <f>E7/AG7</f>
        <v>0.041387705416920266</v>
      </c>
      <c r="G7" s="130"/>
      <c r="H7" s="191">
        <f>G7/AG7</f>
        <v>0</v>
      </c>
      <c r="I7" s="130">
        <v>13</v>
      </c>
      <c r="J7" s="191">
        <f>I7/AG7</f>
        <v>0.007912355447352405</v>
      </c>
      <c r="K7" s="130">
        <v>621</v>
      </c>
      <c r="L7" s="191">
        <f>K7/AG7</f>
        <v>0.37796713329275716</v>
      </c>
      <c r="M7" s="130">
        <v>23</v>
      </c>
      <c r="N7" s="191">
        <f>M7/AG7</f>
        <v>0.01399878271454656</v>
      </c>
      <c r="O7" s="130">
        <v>1</v>
      </c>
      <c r="P7" s="191">
        <f>O7/AG7</f>
        <v>0.0006086427267194157</v>
      </c>
      <c r="Q7" s="130">
        <v>15</v>
      </c>
      <c r="R7" s="191">
        <f>Q7/AG7</f>
        <v>0.009129640900791236</v>
      </c>
      <c r="S7" s="130">
        <v>28</v>
      </c>
      <c r="T7" s="191">
        <f>S7/AG7</f>
        <v>0.01704199634814364</v>
      </c>
      <c r="U7" s="130">
        <v>4</v>
      </c>
      <c r="V7" s="191">
        <f>U7/AG7</f>
        <v>0.002434570906877663</v>
      </c>
      <c r="W7" s="130">
        <v>23</v>
      </c>
      <c r="X7" s="191">
        <f>W7/AG7</f>
        <v>0.01399878271454656</v>
      </c>
      <c r="Y7" s="130">
        <v>22</v>
      </c>
      <c r="Z7" s="191">
        <f>Y7/AG7</f>
        <v>0.013390139987827145</v>
      </c>
      <c r="AA7" s="130">
        <v>105</v>
      </c>
      <c r="AB7" s="191">
        <f>AA7/AG7</f>
        <v>0.06390748630553865</v>
      </c>
      <c r="AC7" s="130">
        <v>660</v>
      </c>
      <c r="AD7" s="191">
        <f>AC7/AG7</f>
        <v>0.40170419963481435</v>
      </c>
      <c r="AE7" s="130">
        <v>20</v>
      </c>
      <c r="AF7" s="191">
        <f>AE7/AG7</f>
        <v>0.012172854534388313</v>
      </c>
      <c r="AG7" s="214">
        <v>1643</v>
      </c>
    </row>
    <row r="8" spans="2:33" ht="13.5" thickBot="1">
      <c r="B8" s="85" t="s">
        <v>4</v>
      </c>
      <c r="C8" s="81">
        <f>SUM(C6:C7)</f>
        <v>71</v>
      </c>
      <c r="D8" s="201">
        <f>C8/AG8</f>
        <v>0.031236251649802024</v>
      </c>
      <c r="E8" s="81">
        <f>SUM(E6:E7)</f>
        <v>99</v>
      </c>
      <c r="F8" s="201">
        <f>E8/AG8</f>
        <v>0.04355477342718874</v>
      </c>
      <c r="G8" s="81">
        <f>SUM(G6:G7)</f>
        <v>0</v>
      </c>
      <c r="H8" s="201">
        <f>G8/AG8</f>
        <v>0</v>
      </c>
      <c r="I8" s="81">
        <f>SUM(I6:I7)</f>
        <v>16</v>
      </c>
      <c r="J8" s="201">
        <f>I8/AG8</f>
        <v>0.007039155301363837</v>
      </c>
      <c r="K8" s="81">
        <f>SUM(K6:K7)</f>
        <v>854</v>
      </c>
      <c r="L8" s="201">
        <f>K8/AG8</f>
        <v>0.37571491421029474</v>
      </c>
      <c r="M8" s="81">
        <f>SUM(M6:M7)</f>
        <v>30</v>
      </c>
      <c r="N8" s="201">
        <f>M8/AG8</f>
        <v>0.013198416190057193</v>
      </c>
      <c r="O8" s="81">
        <f>SUM(O7)</f>
        <v>1</v>
      </c>
      <c r="P8" s="201">
        <f>O8/AG8</f>
        <v>0.0004399472063352398</v>
      </c>
      <c r="Q8" s="81">
        <f>SUM(Q6:Q7)</f>
        <v>25</v>
      </c>
      <c r="R8" s="201">
        <f>Q8/AG8</f>
        <v>0.010998680158380994</v>
      </c>
      <c r="S8" s="81">
        <f>SUM(S6:S7)</f>
        <v>43</v>
      </c>
      <c r="T8" s="201">
        <f>S8/AG8</f>
        <v>0.01891772987241531</v>
      </c>
      <c r="U8" s="81">
        <f>SUM(U6:U7)</f>
        <v>7</v>
      </c>
      <c r="V8" s="201">
        <f>U8/AG8</f>
        <v>0.0030796304443466782</v>
      </c>
      <c r="W8" s="81">
        <f>SUM(W6:W7)</f>
        <v>28</v>
      </c>
      <c r="X8" s="201">
        <f>W8/AG8</f>
        <v>0.012318521777386713</v>
      </c>
      <c r="Y8" s="81">
        <f>SUM(Y6:Y7)</f>
        <v>32</v>
      </c>
      <c r="Z8" s="201">
        <f>Y8/AG8</f>
        <v>0.014078310602727673</v>
      </c>
      <c r="AA8" s="81">
        <f>SUM(AA6:AA7)</f>
        <v>149</v>
      </c>
      <c r="AB8" s="201">
        <f>AA8/AG8</f>
        <v>0.06555213374395072</v>
      </c>
      <c r="AC8" s="81">
        <f>SUM(AC6:AC7)</f>
        <v>890</v>
      </c>
      <c r="AD8" s="201">
        <f>AC8/AG8</f>
        <v>0.3915530136383634</v>
      </c>
      <c r="AE8" s="81">
        <f>SUM(AE6:AE7)</f>
        <v>28</v>
      </c>
      <c r="AF8" s="201">
        <f>AE8/AG8</f>
        <v>0.012318521777386713</v>
      </c>
      <c r="AG8" s="115">
        <v>2273</v>
      </c>
    </row>
    <row r="9" spans="2:31" ht="12.75">
      <c r="B9" s="16"/>
      <c r="C9" s="212"/>
      <c r="D9" s="213"/>
      <c r="E9" s="212"/>
      <c r="F9" s="213"/>
      <c r="G9" s="212"/>
      <c r="H9" s="213"/>
      <c r="I9" s="212"/>
      <c r="J9" s="213"/>
      <c r="K9" s="212"/>
      <c r="L9" s="213"/>
      <c r="M9" s="212"/>
      <c r="N9" s="213"/>
      <c r="O9" s="212"/>
      <c r="P9" s="213"/>
      <c r="Q9" s="212"/>
      <c r="R9" s="213"/>
      <c r="S9" s="212"/>
      <c r="T9" s="213"/>
      <c r="U9" s="212"/>
      <c r="V9" s="213"/>
      <c r="W9" s="212"/>
      <c r="X9" s="213"/>
      <c r="Y9" s="212"/>
      <c r="Z9" s="213"/>
      <c r="AA9" s="212"/>
      <c r="AB9" s="213"/>
      <c r="AC9" s="212"/>
      <c r="AD9" s="213"/>
      <c r="AE9" s="212"/>
    </row>
    <row r="10" ht="12.75">
      <c r="B10" s="4" t="s">
        <v>5</v>
      </c>
    </row>
    <row r="11" ht="12.75">
      <c r="B11" t="s">
        <v>43</v>
      </c>
    </row>
    <row r="12" ht="12.75">
      <c r="B12" t="s">
        <v>74</v>
      </c>
    </row>
    <row r="13" ht="12.75">
      <c r="B13" s="7" t="s">
        <v>125</v>
      </c>
    </row>
    <row r="14" ht="12.75">
      <c r="B14" t="s">
        <v>185</v>
      </c>
    </row>
    <row r="16" ht="20.25">
      <c r="B16" s="5" t="s">
        <v>1</v>
      </c>
    </row>
  </sheetData>
  <sheetProtection/>
  <mergeCells count="18">
    <mergeCell ref="AA4:AB4"/>
    <mergeCell ref="AC4:AD4"/>
    <mergeCell ref="AE4:AF4"/>
    <mergeCell ref="AG4:AG5"/>
    <mergeCell ref="K4:L4"/>
    <mergeCell ref="M4:N4"/>
    <mergeCell ref="Q4:R4"/>
    <mergeCell ref="S4:T4"/>
    <mergeCell ref="B2:AG2"/>
    <mergeCell ref="U4:V4"/>
    <mergeCell ref="W4:X4"/>
    <mergeCell ref="B4:B5"/>
    <mergeCell ref="C4:D4"/>
    <mergeCell ref="E4:F4"/>
    <mergeCell ref="G4:H4"/>
    <mergeCell ref="I4:J4"/>
    <mergeCell ref="O4:P4"/>
    <mergeCell ref="Y4:Z4"/>
  </mergeCells>
  <hyperlinks>
    <hyperlink ref="B16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B2:W16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23" width="17.28125" style="0" customWidth="1"/>
  </cols>
  <sheetData>
    <row r="2" spans="2:23" ht="18">
      <c r="B2" s="538" t="s">
        <v>184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</row>
    <row r="3" ht="15.75" customHeight="1"/>
    <row r="4" spans="2:23" ht="15" customHeight="1">
      <c r="B4" s="748" t="s">
        <v>177</v>
      </c>
      <c r="C4" s="748" t="s">
        <v>109</v>
      </c>
      <c r="D4" s="748"/>
      <c r="E4" s="747" t="s">
        <v>70</v>
      </c>
      <c r="F4" s="747"/>
      <c r="G4" s="747" t="s">
        <v>36</v>
      </c>
      <c r="H4" s="747"/>
      <c r="I4" s="747" t="s">
        <v>37</v>
      </c>
      <c r="J4" s="747"/>
      <c r="K4" s="747" t="s">
        <v>38</v>
      </c>
      <c r="L4" s="747"/>
      <c r="M4" s="747" t="s">
        <v>39</v>
      </c>
      <c r="N4" s="747"/>
      <c r="O4" s="747" t="s">
        <v>40</v>
      </c>
      <c r="P4" s="747"/>
      <c r="Q4" s="747" t="s">
        <v>41</v>
      </c>
      <c r="R4" s="747"/>
      <c r="S4" s="747" t="s">
        <v>42</v>
      </c>
      <c r="T4" s="747"/>
      <c r="U4" s="747" t="s">
        <v>71</v>
      </c>
      <c r="V4" s="747"/>
      <c r="W4" s="746" t="s">
        <v>4</v>
      </c>
    </row>
    <row r="5" spans="2:23" ht="15" customHeight="1">
      <c r="B5" s="748"/>
      <c r="C5" s="199" t="s">
        <v>102</v>
      </c>
      <c r="D5" s="199" t="s">
        <v>3</v>
      </c>
      <c r="E5" s="199" t="s">
        <v>102</v>
      </c>
      <c r="F5" s="199" t="s">
        <v>3</v>
      </c>
      <c r="G5" s="199" t="s">
        <v>102</v>
      </c>
      <c r="H5" s="199" t="s">
        <v>3</v>
      </c>
      <c r="I5" s="199" t="s">
        <v>102</v>
      </c>
      <c r="J5" s="199" t="s">
        <v>3</v>
      </c>
      <c r="K5" s="199" t="s">
        <v>102</v>
      </c>
      <c r="L5" s="199" t="s">
        <v>3</v>
      </c>
      <c r="M5" s="199" t="s">
        <v>102</v>
      </c>
      <c r="N5" s="199" t="s">
        <v>3</v>
      </c>
      <c r="O5" s="199" t="s">
        <v>102</v>
      </c>
      <c r="P5" s="199" t="s">
        <v>3</v>
      </c>
      <c r="Q5" s="199" t="s">
        <v>102</v>
      </c>
      <c r="R5" s="199" t="s">
        <v>3</v>
      </c>
      <c r="S5" s="199" t="s">
        <v>102</v>
      </c>
      <c r="T5" s="199" t="s">
        <v>3</v>
      </c>
      <c r="U5" s="199" t="s">
        <v>102</v>
      </c>
      <c r="V5" s="215" t="s">
        <v>3</v>
      </c>
      <c r="W5" s="746"/>
    </row>
    <row r="6" spans="2:23" ht="12.75" customHeight="1">
      <c r="B6" s="187" t="s">
        <v>183</v>
      </c>
      <c r="C6" s="111">
        <v>1</v>
      </c>
      <c r="D6" s="190">
        <f>C6/W6</f>
        <v>0.0015873015873015873</v>
      </c>
      <c r="E6" s="111">
        <v>22</v>
      </c>
      <c r="F6" s="190">
        <f>E6/W6</f>
        <v>0.03492063492063492</v>
      </c>
      <c r="G6" s="111">
        <v>38</v>
      </c>
      <c r="H6" s="190">
        <f>G6/W6</f>
        <v>0.06031746031746032</v>
      </c>
      <c r="I6" s="111">
        <v>68</v>
      </c>
      <c r="J6" s="190">
        <f>I6/W6</f>
        <v>0.10793650793650794</v>
      </c>
      <c r="K6" s="111">
        <v>83</v>
      </c>
      <c r="L6" s="190">
        <f>K6/W6</f>
        <v>0.13174603174603175</v>
      </c>
      <c r="M6" s="111">
        <v>112</v>
      </c>
      <c r="N6" s="190">
        <f>M6/W6</f>
        <v>0.17777777777777778</v>
      </c>
      <c r="O6" s="111">
        <v>141</v>
      </c>
      <c r="P6" s="190">
        <f>O6/W6</f>
        <v>0.22380952380952382</v>
      </c>
      <c r="Q6" s="111">
        <v>116</v>
      </c>
      <c r="R6" s="190">
        <f>Q6/W6</f>
        <v>0.18412698412698414</v>
      </c>
      <c r="S6" s="111">
        <v>38</v>
      </c>
      <c r="T6" s="190">
        <f>S6/W6</f>
        <v>0.06031746031746032</v>
      </c>
      <c r="U6" s="111">
        <v>11</v>
      </c>
      <c r="V6" s="190">
        <f>U6/W6</f>
        <v>0.01746031746031746</v>
      </c>
      <c r="W6" s="200">
        <v>630</v>
      </c>
    </row>
    <row r="7" spans="2:23" ht="12.75" customHeight="1" thickBot="1">
      <c r="B7" s="206" t="s">
        <v>179</v>
      </c>
      <c r="C7" s="114"/>
      <c r="D7" s="191">
        <f>C7/W7</f>
        <v>0</v>
      </c>
      <c r="E7" s="130">
        <v>12</v>
      </c>
      <c r="F7" s="191">
        <f>E7/W7</f>
        <v>0.007303712720632989</v>
      </c>
      <c r="G7" s="130">
        <v>81</v>
      </c>
      <c r="H7" s="191">
        <f>G7/W7</f>
        <v>0.049300060864272674</v>
      </c>
      <c r="I7" s="130">
        <v>196</v>
      </c>
      <c r="J7" s="191">
        <f>I7/W7</f>
        <v>0.11929397443700548</v>
      </c>
      <c r="K7" s="130">
        <v>265</v>
      </c>
      <c r="L7" s="191">
        <f>K7/W7</f>
        <v>0.16129032258064516</v>
      </c>
      <c r="M7" s="130">
        <v>340</v>
      </c>
      <c r="N7" s="191">
        <f>M7/W7</f>
        <v>0.20693852708460134</v>
      </c>
      <c r="O7" s="130">
        <v>384</v>
      </c>
      <c r="P7" s="191">
        <f>O7/W7</f>
        <v>0.23371880706025563</v>
      </c>
      <c r="Q7" s="130">
        <v>255</v>
      </c>
      <c r="R7" s="191">
        <f>Q7/W7</f>
        <v>0.155203895313451</v>
      </c>
      <c r="S7" s="130">
        <v>92</v>
      </c>
      <c r="T7" s="191">
        <f>S7/W7</f>
        <v>0.05599513085818624</v>
      </c>
      <c r="U7" s="130">
        <v>18</v>
      </c>
      <c r="V7" s="191">
        <f>U7/W7</f>
        <v>0.010955569080949483</v>
      </c>
      <c r="W7" s="214">
        <v>1643</v>
      </c>
    </row>
    <row r="8" spans="2:23" ht="12.75" customHeight="1" thickBot="1">
      <c r="B8" s="85" t="s">
        <v>4</v>
      </c>
      <c r="C8" s="81">
        <f>SUM(C6:C7)</f>
        <v>1</v>
      </c>
      <c r="D8" s="259">
        <f>C8/W8</f>
        <v>0.0004399472063352398</v>
      </c>
      <c r="E8" s="81">
        <f>SUM(E6:E7)</f>
        <v>34</v>
      </c>
      <c r="F8" s="259">
        <f>E8/W8</f>
        <v>0.014958205015398152</v>
      </c>
      <c r="G8" s="81">
        <f>SUM(G6:G7)</f>
        <v>119</v>
      </c>
      <c r="H8" s="259">
        <f>G8/W8</f>
        <v>0.052353717553893536</v>
      </c>
      <c r="I8" s="81">
        <f>SUM(I6:I7)</f>
        <v>264</v>
      </c>
      <c r="J8" s="259">
        <f>I8/W8</f>
        <v>0.1161460624725033</v>
      </c>
      <c r="K8" s="81">
        <f>SUM(K6:K7)</f>
        <v>348</v>
      </c>
      <c r="L8" s="259">
        <f>K8/W8</f>
        <v>0.15310162780466344</v>
      </c>
      <c r="M8" s="81">
        <f>SUM(M6:M7)</f>
        <v>452</v>
      </c>
      <c r="N8" s="259">
        <f>M8/W8</f>
        <v>0.19885613726352838</v>
      </c>
      <c r="O8" s="81">
        <f>SUM(O6:O7)</f>
        <v>525</v>
      </c>
      <c r="P8" s="259">
        <f>O8/W8</f>
        <v>0.2309722833260009</v>
      </c>
      <c r="Q8" s="81">
        <f>SUM(Q6:Q7)</f>
        <v>371</v>
      </c>
      <c r="R8" s="259">
        <f>Q8/W8</f>
        <v>0.16322041355037395</v>
      </c>
      <c r="S8" s="81">
        <f>SUM(S6:S7)</f>
        <v>130</v>
      </c>
      <c r="T8" s="259">
        <f>S8/W8</f>
        <v>0.05719313682358117</v>
      </c>
      <c r="U8" s="81">
        <f>SUM(U6:U7)</f>
        <v>29</v>
      </c>
      <c r="V8" s="259">
        <f>U8/W8</f>
        <v>0.012758468983721953</v>
      </c>
      <c r="W8" s="115">
        <v>2273</v>
      </c>
    </row>
    <row r="9" ht="15.75" customHeight="1">
      <c r="L9" s="68"/>
    </row>
    <row r="10" spans="2:4" ht="12.75">
      <c r="B10" s="4" t="s">
        <v>5</v>
      </c>
      <c r="C10" s="4"/>
      <c r="D10" s="4"/>
    </row>
    <row r="11" ht="12.75">
      <c r="B11" t="s">
        <v>43</v>
      </c>
    </row>
    <row r="12" ht="12.75">
      <c r="B12" t="s">
        <v>74</v>
      </c>
    </row>
    <row r="13" spans="2:4" ht="12.75">
      <c r="B13" s="7" t="s">
        <v>108</v>
      </c>
      <c r="C13" s="7"/>
      <c r="D13" s="7"/>
    </row>
    <row r="14" ht="12.75">
      <c r="B14" t="s">
        <v>185</v>
      </c>
    </row>
    <row r="16" spans="2:4" ht="20.25">
      <c r="B16" s="5" t="s">
        <v>1</v>
      </c>
      <c r="C16" s="5"/>
      <c r="D16" s="5"/>
    </row>
  </sheetData>
  <sheetProtection/>
  <mergeCells count="13">
    <mergeCell ref="B2:W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W5"/>
  </mergeCells>
  <hyperlinks>
    <hyperlink ref="B16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AG36"/>
  <sheetViews>
    <sheetView showGridLines="0" zoomScalePageLayoutView="0" workbookViewId="0" topLeftCell="A4">
      <selection activeCell="B2" sqref="B2:AG2"/>
    </sheetView>
  </sheetViews>
  <sheetFormatPr defaultColWidth="9.140625" defaultRowHeight="12.75"/>
  <cols>
    <col min="1" max="1" width="17.28125" style="16" customWidth="1"/>
    <col min="2" max="39" width="17.28125" style="0" customWidth="1"/>
  </cols>
  <sheetData>
    <row r="2" spans="1:33" ht="18">
      <c r="A2"/>
      <c r="B2" s="548" t="s">
        <v>192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</row>
    <row r="4" spans="2:23" ht="14.25" customHeight="1">
      <c r="B4" s="547" t="s">
        <v>115</v>
      </c>
      <c r="C4" s="550" t="s">
        <v>109</v>
      </c>
      <c r="D4" s="550"/>
      <c r="E4" s="550" t="s">
        <v>70</v>
      </c>
      <c r="F4" s="550"/>
      <c r="G4" s="550" t="s">
        <v>36</v>
      </c>
      <c r="H4" s="550"/>
      <c r="I4" s="550" t="s">
        <v>37</v>
      </c>
      <c r="J4" s="550"/>
      <c r="K4" s="550" t="s">
        <v>38</v>
      </c>
      <c r="L4" s="550"/>
      <c r="M4" s="550" t="s">
        <v>39</v>
      </c>
      <c r="N4" s="550"/>
      <c r="O4" s="550" t="s">
        <v>40</v>
      </c>
      <c r="P4" s="550"/>
      <c r="Q4" s="550" t="s">
        <v>41</v>
      </c>
      <c r="R4" s="550"/>
      <c r="S4" s="550" t="s">
        <v>42</v>
      </c>
      <c r="T4" s="550"/>
      <c r="U4" s="550" t="s">
        <v>71</v>
      </c>
      <c r="V4" s="569"/>
      <c r="W4" s="547" t="s">
        <v>4</v>
      </c>
    </row>
    <row r="5" spans="2:23" ht="14.25" customHeight="1">
      <c r="B5" s="547"/>
      <c r="C5" s="98" t="s">
        <v>102</v>
      </c>
      <c r="D5" s="98" t="s">
        <v>3</v>
      </c>
      <c r="E5" s="98" t="s">
        <v>102</v>
      </c>
      <c r="F5" s="98" t="s">
        <v>3</v>
      </c>
      <c r="G5" s="98" t="s">
        <v>102</v>
      </c>
      <c r="H5" s="98" t="s">
        <v>3</v>
      </c>
      <c r="I5" s="98" t="s">
        <v>102</v>
      </c>
      <c r="J5" s="98" t="s">
        <v>3</v>
      </c>
      <c r="K5" s="98" t="s">
        <v>102</v>
      </c>
      <c r="L5" s="98" t="s">
        <v>3</v>
      </c>
      <c r="M5" s="98" t="s">
        <v>102</v>
      </c>
      <c r="N5" s="98" t="s">
        <v>3</v>
      </c>
      <c r="O5" s="98" t="s">
        <v>102</v>
      </c>
      <c r="P5" s="98" t="s">
        <v>3</v>
      </c>
      <c r="Q5" s="98" t="s">
        <v>102</v>
      </c>
      <c r="R5" s="98" t="s">
        <v>3</v>
      </c>
      <c r="S5" s="98" t="s">
        <v>102</v>
      </c>
      <c r="T5" s="98" t="s">
        <v>3</v>
      </c>
      <c r="U5" s="98" t="s">
        <v>102</v>
      </c>
      <c r="V5" s="104" t="s">
        <v>3</v>
      </c>
      <c r="W5" s="547"/>
    </row>
    <row r="6" spans="2:23" ht="12.75">
      <c r="B6" s="95" t="s">
        <v>241</v>
      </c>
      <c r="C6" s="112"/>
      <c r="D6" s="216">
        <f>C6/W6</f>
        <v>0</v>
      </c>
      <c r="E6" s="112"/>
      <c r="F6" s="190">
        <f>E6/W6</f>
        <v>0</v>
      </c>
      <c r="G6" s="112"/>
      <c r="H6" s="216">
        <f>G6/W6</f>
        <v>0</v>
      </c>
      <c r="I6" s="112">
        <v>2</v>
      </c>
      <c r="J6" s="190">
        <f>I6/W6</f>
        <v>0.08333333333333333</v>
      </c>
      <c r="K6" s="112">
        <v>4</v>
      </c>
      <c r="L6" s="190">
        <f>K6/W6</f>
        <v>0.16666666666666666</v>
      </c>
      <c r="M6" s="112">
        <v>3</v>
      </c>
      <c r="N6" s="190">
        <f>M6/W6</f>
        <v>0.125</v>
      </c>
      <c r="O6" s="112">
        <v>6</v>
      </c>
      <c r="P6" s="190">
        <f>O6/W6</f>
        <v>0.25</v>
      </c>
      <c r="Q6" s="112">
        <v>4</v>
      </c>
      <c r="R6" s="190">
        <f>Q6/W6</f>
        <v>0.16666666666666666</v>
      </c>
      <c r="S6" s="112">
        <v>5</v>
      </c>
      <c r="T6" s="190">
        <f>S6/W6</f>
        <v>0.20833333333333334</v>
      </c>
      <c r="U6" s="112"/>
      <c r="V6" s="190">
        <f>U6/W6</f>
        <v>0</v>
      </c>
      <c r="W6" s="113">
        <f>SUM(U6,S6,Q6,O6,M6,K6,I6,G6,E6,C6)</f>
        <v>24</v>
      </c>
    </row>
    <row r="7" spans="2:23" ht="12.75">
      <c r="B7" s="95" t="s">
        <v>242</v>
      </c>
      <c r="C7" s="112">
        <v>232</v>
      </c>
      <c r="D7" s="216">
        <f aca="true" t="shared" si="0" ref="D7:D28">C7/W7</f>
        <v>0.18110850897736144</v>
      </c>
      <c r="E7" s="112">
        <v>78</v>
      </c>
      <c r="F7" s="190">
        <f aca="true" t="shared" si="1" ref="F7:F28">E7/W7</f>
        <v>0.06088992974238876</v>
      </c>
      <c r="G7" s="112">
        <v>108</v>
      </c>
      <c r="H7" s="216">
        <f aca="true" t="shared" si="2" ref="H7:H28">G7/W7</f>
        <v>0.08430913348946135</v>
      </c>
      <c r="I7" s="112">
        <v>160</v>
      </c>
      <c r="J7" s="190">
        <f aca="true" t="shared" si="3" ref="J7:J28">I7/W7</f>
        <v>0.1249024199843872</v>
      </c>
      <c r="K7" s="112">
        <v>145</v>
      </c>
      <c r="L7" s="190">
        <f aca="true" t="shared" si="4" ref="L7:L28">K7/W7</f>
        <v>0.1131928181108509</v>
      </c>
      <c r="M7" s="112">
        <v>175</v>
      </c>
      <c r="N7" s="190">
        <f aca="true" t="shared" si="5" ref="N7:N28">M7/W7</f>
        <v>0.1366120218579235</v>
      </c>
      <c r="O7" s="112">
        <v>189</v>
      </c>
      <c r="P7" s="190">
        <f aca="true" t="shared" si="6" ref="P7:P28">O7/W7</f>
        <v>0.14754098360655737</v>
      </c>
      <c r="Q7" s="112">
        <v>124</v>
      </c>
      <c r="R7" s="190">
        <f aca="true" t="shared" si="7" ref="R7:R28">Q7/W7</f>
        <v>0.09679937548790007</v>
      </c>
      <c r="S7" s="112">
        <v>56</v>
      </c>
      <c r="T7" s="190">
        <f aca="true" t="shared" si="8" ref="T7:T28">S7/W7</f>
        <v>0.04371584699453552</v>
      </c>
      <c r="U7" s="112">
        <v>14</v>
      </c>
      <c r="V7" s="190">
        <f aca="true" t="shared" si="9" ref="V7:V28">U7/W7</f>
        <v>0.01092896174863388</v>
      </c>
      <c r="W7" s="113">
        <f aca="true" t="shared" si="10" ref="W7:W28">SUM(U7,S7,Q7,O7,M7,K7,I7,G7,E7,C7)</f>
        <v>1281</v>
      </c>
    </row>
    <row r="8" spans="2:23" ht="12.75">
      <c r="B8" s="95" t="s">
        <v>243</v>
      </c>
      <c r="C8" s="112"/>
      <c r="D8" s="216">
        <f t="shared" si="0"/>
        <v>0</v>
      </c>
      <c r="E8" s="112">
        <v>1</v>
      </c>
      <c r="F8" s="190">
        <f t="shared" si="1"/>
        <v>0.005128205128205128</v>
      </c>
      <c r="G8" s="112">
        <v>10</v>
      </c>
      <c r="H8" s="216">
        <f t="shared" si="2"/>
        <v>0.05128205128205128</v>
      </c>
      <c r="I8" s="112">
        <v>35</v>
      </c>
      <c r="J8" s="190">
        <f t="shared" si="3"/>
        <v>0.1794871794871795</v>
      </c>
      <c r="K8" s="112">
        <v>22</v>
      </c>
      <c r="L8" s="190">
        <f t="shared" si="4"/>
        <v>0.11282051282051282</v>
      </c>
      <c r="M8" s="112">
        <v>50</v>
      </c>
      <c r="N8" s="190">
        <f t="shared" si="5"/>
        <v>0.2564102564102564</v>
      </c>
      <c r="O8" s="112">
        <v>43</v>
      </c>
      <c r="P8" s="190">
        <f t="shared" si="6"/>
        <v>0.2205128205128205</v>
      </c>
      <c r="Q8" s="112">
        <v>25</v>
      </c>
      <c r="R8" s="190">
        <f t="shared" si="7"/>
        <v>0.1282051282051282</v>
      </c>
      <c r="S8" s="112">
        <v>7</v>
      </c>
      <c r="T8" s="190">
        <f t="shared" si="8"/>
        <v>0.035897435897435895</v>
      </c>
      <c r="U8" s="112">
        <v>2</v>
      </c>
      <c r="V8" s="190">
        <f t="shared" si="9"/>
        <v>0.010256410256410256</v>
      </c>
      <c r="W8" s="113">
        <f t="shared" si="10"/>
        <v>195</v>
      </c>
    </row>
    <row r="9" spans="2:23" ht="12.75">
      <c r="B9" s="95" t="s">
        <v>244</v>
      </c>
      <c r="C9" s="112">
        <v>26</v>
      </c>
      <c r="D9" s="216">
        <f t="shared" si="0"/>
        <v>0.0466786355475763</v>
      </c>
      <c r="E9" s="112">
        <v>22</v>
      </c>
      <c r="F9" s="190">
        <f t="shared" si="1"/>
        <v>0.03949730700179533</v>
      </c>
      <c r="G9" s="112">
        <v>59</v>
      </c>
      <c r="H9" s="216">
        <f t="shared" si="2"/>
        <v>0.1059245960502693</v>
      </c>
      <c r="I9" s="112">
        <v>94</v>
      </c>
      <c r="J9" s="190">
        <f t="shared" si="3"/>
        <v>0.1687612208258528</v>
      </c>
      <c r="K9" s="112">
        <v>79</v>
      </c>
      <c r="L9" s="190">
        <f t="shared" si="4"/>
        <v>0.14183123877917414</v>
      </c>
      <c r="M9" s="112">
        <v>106</v>
      </c>
      <c r="N9" s="190">
        <f t="shared" si="5"/>
        <v>0.19030520646319568</v>
      </c>
      <c r="O9" s="112">
        <v>84</v>
      </c>
      <c r="P9" s="190">
        <f t="shared" si="6"/>
        <v>0.15080789946140036</v>
      </c>
      <c r="Q9" s="112">
        <v>66</v>
      </c>
      <c r="R9" s="190">
        <f t="shared" si="7"/>
        <v>0.118491921005386</v>
      </c>
      <c r="S9" s="112">
        <v>16</v>
      </c>
      <c r="T9" s="190">
        <f t="shared" si="8"/>
        <v>0.02872531418312388</v>
      </c>
      <c r="U9" s="112">
        <v>5</v>
      </c>
      <c r="V9" s="190">
        <f t="shared" si="9"/>
        <v>0.008976660682226212</v>
      </c>
      <c r="W9" s="113">
        <f t="shared" si="10"/>
        <v>557</v>
      </c>
    </row>
    <row r="10" spans="2:23" ht="12.75">
      <c r="B10" s="95" t="s">
        <v>245</v>
      </c>
      <c r="C10" s="112"/>
      <c r="D10" s="216">
        <f t="shared" si="0"/>
        <v>0</v>
      </c>
      <c r="E10" s="112">
        <v>12</v>
      </c>
      <c r="F10" s="190">
        <f t="shared" si="1"/>
        <v>0.0547945205479452</v>
      </c>
      <c r="G10" s="112">
        <v>17</v>
      </c>
      <c r="H10" s="216">
        <f t="shared" si="2"/>
        <v>0.0776255707762557</v>
      </c>
      <c r="I10" s="112">
        <v>37</v>
      </c>
      <c r="J10" s="190">
        <f t="shared" si="3"/>
        <v>0.1689497716894977</v>
      </c>
      <c r="K10" s="112">
        <v>23</v>
      </c>
      <c r="L10" s="190">
        <f t="shared" si="4"/>
        <v>0.1050228310502283</v>
      </c>
      <c r="M10" s="112">
        <v>47</v>
      </c>
      <c r="N10" s="190">
        <f t="shared" si="5"/>
        <v>0.2146118721461187</v>
      </c>
      <c r="O10" s="112">
        <v>50</v>
      </c>
      <c r="P10" s="190">
        <f t="shared" si="6"/>
        <v>0.228310502283105</v>
      </c>
      <c r="Q10" s="112">
        <v>26</v>
      </c>
      <c r="R10" s="190">
        <f t="shared" si="7"/>
        <v>0.1187214611872146</v>
      </c>
      <c r="S10" s="112">
        <v>7</v>
      </c>
      <c r="T10" s="190">
        <f t="shared" si="8"/>
        <v>0.0319634703196347</v>
      </c>
      <c r="U10" s="112"/>
      <c r="V10" s="190">
        <f t="shared" si="9"/>
        <v>0</v>
      </c>
      <c r="W10" s="113">
        <f t="shared" si="10"/>
        <v>219</v>
      </c>
    </row>
    <row r="11" spans="2:23" ht="12.75">
      <c r="B11" s="95" t="s">
        <v>246</v>
      </c>
      <c r="C11" s="112">
        <v>1</v>
      </c>
      <c r="D11" s="216">
        <f t="shared" si="0"/>
        <v>0.006493506493506494</v>
      </c>
      <c r="E11" s="112">
        <v>3</v>
      </c>
      <c r="F11" s="190">
        <f t="shared" si="1"/>
        <v>0.01948051948051948</v>
      </c>
      <c r="G11" s="112">
        <v>18</v>
      </c>
      <c r="H11" s="216">
        <f t="shared" si="2"/>
        <v>0.11688311688311688</v>
      </c>
      <c r="I11" s="112">
        <v>29</v>
      </c>
      <c r="J11" s="190">
        <f t="shared" si="3"/>
        <v>0.18831168831168832</v>
      </c>
      <c r="K11" s="112">
        <v>31</v>
      </c>
      <c r="L11" s="190">
        <f t="shared" si="4"/>
        <v>0.2012987012987013</v>
      </c>
      <c r="M11" s="112">
        <v>30</v>
      </c>
      <c r="N11" s="190">
        <f t="shared" si="5"/>
        <v>0.19480519480519481</v>
      </c>
      <c r="O11" s="112">
        <v>29</v>
      </c>
      <c r="P11" s="190">
        <f t="shared" si="6"/>
        <v>0.18831168831168832</v>
      </c>
      <c r="Q11" s="112">
        <v>12</v>
      </c>
      <c r="R11" s="190">
        <f t="shared" si="7"/>
        <v>0.07792207792207792</v>
      </c>
      <c r="S11" s="112">
        <v>1</v>
      </c>
      <c r="T11" s="190">
        <f t="shared" si="8"/>
        <v>0.006493506493506494</v>
      </c>
      <c r="U11" s="112"/>
      <c r="V11" s="190">
        <f t="shared" si="9"/>
        <v>0</v>
      </c>
      <c r="W11" s="113">
        <f t="shared" si="10"/>
        <v>154</v>
      </c>
    </row>
    <row r="12" spans="2:23" ht="12.75">
      <c r="B12" s="95" t="s">
        <v>247</v>
      </c>
      <c r="C12" s="112"/>
      <c r="D12" s="216">
        <f t="shared" si="0"/>
        <v>0</v>
      </c>
      <c r="E12" s="112"/>
      <c r="F12" s="190">
        <f t="shared" si="1"/>
        <v>0</v>
      </c>
      <c r="G12" s="112">
        <v>1</v>
      </c>
      <c r="H12" s="216">
        <f t="shared" si="2"/>
        <v>0.004132231404958678</v>
      </c>
      <c r="I12" s="112">
        <v>29</v>
      </c>
      <c r="J12" s="190">
        <f t="shared" si="3"/>
        <v>0.11983471074380166</v>
      </c>
      <c r="K12" s="112">
        <v>46</v>
      </c>
      <c r="L12" s="190">
        <f t="shared" si="4"/>
        <v>0.19008264462809918</v>
      </c>
      <c r="M12" s="112">
        <v>50</v>
      </c>
      <c r="N12" s="190">
        <f t="shared" si="5"/>
        <v>0.2066115702479339</v>
      </c>
      <c r="O12" s="112">
        <v>49</v>
      </c>
      <c r="P12" s="190">
        <f t="shared" si="6"/>
        <v>0.2024793388429752</v>
      </c>
      <c r="Q12" s="112">
        <v>48</v>
      </c>
      <c r="R12" s="190">
        <f t="shared" si="7"/>
        <v>0.19834710743801653</v>
      </c>
      <c r="S12" s="112">
        <v>15</v>
      </c>
      <c r="T12" s="190">
        <f t="shared" si="8"/>
        <v>0.06198347107438017</v>
      </c>
      <c r="U12" s="112">
        <v>4</v>
      </c>
      <c r="V12" s="190">
        <f t="shared" si="9"/>
        <v>0.01652892561983471</v>
      </c>
      <c r="W12" s="113">
        <f t="shared" si="10"/>
        <v>242</v>
      </c>
    </row>
    <row r="13" spans="2:23" ht="12.75">
      <c r="B13" s="95" t="s">
        <v>248</v>
      </c>
      <c r="C13" s="112"/>
      <c r="D13" s="216">
        <f t="shared" si="0"/>
        <v>0</v>
      </c>
      <c r="E13" s="112"/>
      <c r="F13" s="190">
        <f t="shared" si="1"/>
        <v>0</v>
      </c>
      <c r="G13" s="112"/>
      <c r="H13" s="216">
        <f t="shared" si="2"/>
        <v>0</v>
      </c>
      <c r="I13" s="112">
        <v>1</v>
      </c>
      <c r="J13" s="190">
        <f t="shared" si="3"/>
        <v>0.018518518518518517</v>
      </c>
      <c r="K13" s="112">
        <v>5</v>
      </c>
      <c r="L13" s="190">
        <f t="shared" si="4"/>
        <v>0.09259259259259259</v>
      </c>
      <c r="M13" s="112">
        <v>14</v>
      </c>
      <c r="N13" s="190">
        <f t="shared" si="5"/>
        <v>0.25925925925925924</v>
      </c>
      <c r="O13" s="112">
        <v>17</v>
      </c>
      <c r="P13" s="190">
        <f t="shared" si="6"/>
        <v>0.3148148148148148</v>
      </c>
      <c r="Q13" s="112">
        <v>16</v>
      </c>
      <c r="R13" s="190">
        <f t="shared" si="7"/>
        <v>0.2962962962962963</v>
      </c>
      <c r="S13" s="112">
        <v>1</v>
      </c>
      <c r="T13" s="190">
        <f t="shared" si="8"/>
        <v>0.018518518518518517</v>
      </c>
      <c r="U13" s="118"/>
      <c r="V13" s="190">
        <f t="shared" si="9"/>
        <v>0</v>
      </c>
      <c r="W13" s="113">
        <f t="shared" si="10"/>
        <v>54</v>
      </c>
    </row>
    <row r="14" spans="2:23" ht="12.75">
      <c r="B14" s="95" t="s">
        <v>113</v>
      </c>
      <c r="C14" s="112">
        <v>1</v>
      </c>
      <c r="D14" s="216">
        <f t="shared" si="0"/>
        <v>0.007462686567164179</v>
      </c>
      <c r="E14" s="112">
        <v>19</v>
      </c>
      <c r="F14" s="190">
        <f t="shared" si="1"/>
        <v>0.1417910447761194</v>
      </c>
      <c r="G14" s="112">
        <v>46</v>
      </c>
      <c r="H14" s="216">
        <f t="shared" si="2"/>
        <v>0.34328358208955223</v>
      </c>
      <c r="I14" s="112">
        <v>26</v>
      </c>
      <c r="J14" s="190">
        <f t="shared" si="3"/>
        <v>0.19402985074626866</v>
      </c>
      <c r="K14" s="112">
        <v>16</v>
      </c>
      <c r="L14" s="190">
        <f t="shared" si="4"/>
        <v>0.11940298507462686</v>
      </c>
      <c r="M14" s="112">
        <v>15</v>
      </c>
      <c r="N14" s="190">
        <f t="shared" si="5"/>
        <v>0.11194029850746269</v>
      </c>
      <c r="O14" s="112">
        <v>8</v>
      </c>
      <c r="P14" s="190">
        <f t="shared" si="6"/>
        <v>0.05970149253731343</v>
      </c>
      <c r="Q14" s="112">
        <v>3</v>
      </c>
      <c r="R14" s="190">
        <f t="shared" si="7"/>
        <v>0.022388059701492536</v>
      </c>
      <c r="S14" s="112"/>
      <c r="T14" s="190">
        <f t="shared" si="8"/>
        <v>0</v>
      </c>
      <c r="U14" s="118"/>
      <c r="V14" s="190">
        <f t="shared" si="9"/>
        <v>0</v>
      </c>
      <c r="W14" s="113">
        <f t="shared" si="10"/>
        <v>134</v>
      </c>
    </row>
    <row r="15" spans="2:23" ht="12.75">
      <c r="B15" s="95" t="s">
        <v>249</v>
      </c>
      <c r="C15" s="112"/>
      <c r="D15" s="216">
        <f t="shared" si="0"/>
        <v>0</v>
      </c>
      <c r="E15" s="112">
        <v>1</v>
      </c>
      <c r="F15" s="190">
        <f t="shared" si="1"/>
        <v>0.010309278350515464</v>
      </c>
      <c r="G15" s="112">
        <v>5</v>
      </c>
      <c r="H15" s="216">
        <f t="shared" si="2"/>
        <v>0.05154639175257732</v>
      </c>
      <c r="I15" s="112">
        <v>15</v>
      </c>
      <c r="J15" s="190">
        <f t="shared" si="3"/>
        <v>0.15463917525773196</v>
      </c>
      <c r="K15" s="112">
        <v>15</v>
      </c>
      <c r="L15" s="190">
        <f t="shared" si="4"/>
        <v>0.15463917525773196</v>
      </c>
      <c r="M15" s="112">
        <v>19</v>
      </c>
      <c r="N15" s="190">
        <f t="shared" si="5"/>
        <v>0.1958762886597938</v>
      </c>
      <c r="O15" s="112">
        <v>17</v>
      </c>
      <c r="P15" s="190">
        <f t="shared" si="6"/>
        <v>0.17525773195876287</v>
      </c>
      <c r="Q15" s="112">
        <v>17</v>
      </c>
      <c r="R15" s="190">
        <f t="shared" si="7"/>
        <v>0.17525773195876287</v>
      </c>
      <c r="S15" s="112">
        <v>7</v>
      </c>
      <c r="T15" s="190">
        <f t="shared" si="8"/>
        <v>0.07216494845360824</v>
      </c>
      <c r="U15" s="112">
        <v>1</v>
      </c>
      <c r="V15" s="190">
        <f t="shared" si="9"/>
        <v>0.010309278350515464</v>
      </c>
      <c r="W15" s="113">
        <f t="shared" si="10"/>
        <v>97</v>
      </c>
    </row>
    <row r="16" spans="2:23" ht="12.75">
      <c r="B16" s="95" t="s">
        <v>250</v>
      </c>
      <c r="C16" s="112"/>
      <c r="D16" s="216">
        <f t="shared" si="0"/>
        <v>0</v>
      </c>
      <c r="E16" s="112">
        <v>1</v>
      </c>
      <c r="F16" s="190">
        <f t="shared" si="1"/>
        <v>0.015151515151515152</v>
      </c>
      <c r="G16" s="112">
        <v>1</v>
      </c>
      <c r="H16" s="216">
        <f t="shared" si="2"/>
        <v>0.015151515151515152</v>
      </c>
      <c r="I16" s="112">
        <v>9</v>
      </c>
      <c r="J16" s="190">
        <f t="shared" si="3"/>
        <v>0.13636363636363635</v>
      </c>
      <c r="K16" s="112">
        <v>7</v>
      </c>
      <c r="L16" s="190">
        <f t="shared" si="4"/>
        <v>0.10606060606060606</v>
      </c>
      <c r="M16" s="112">
        <v>9</v>
      </c>
      <c r="N16" s="190">
        <f t="shared" si="5"/>
        <v>0.13636363636363635</v>
      </c>
      <c r="O16" s="112">
        <v>18</v>
      </c>
      <c r="P16" s="190">
        <f t="shared" si="6"/>
        <v>0.2727272727272727</v>
      </c>
      <c r="Q16" s="112">
        <v>17</v>
      </c>
      <c r="R16" s="190">
        <f t="shared" si="7"/>
        <v>0.25757575757575757</v>
      </c>
      <c r="S16" s="112">
        <v>4</v>
      </c>
      <c r="T16" s="190">
        <f t="shared" si="8"/>
        <v>0.06060606060606061</v>
      </c>
      <c r="U16" s="112"/>
      <c r="V16" s="190">
        <f t="shared" si="9"/>
        <v>0</v>
      </c>
      <c r="W16" s="113">
        <f t="shared" si="10"/>
        <v>66</v>
      </c>
    </row>
    <row r="17" spans="2:23" ht="12.75">
      <c r="B17" s="95" t="s">
        <v>251</v>
      </c>
      <c r="C17" s="112"/>
      <c r="D17" s="216">
        <f t="shared" si="0"/>
        <v>0</v>
      </c>
      <c r="E17" s="112">
        <v>3</v>
      </c>
      <c r="F17" s="190">
        <f t="shared" si="1"/>
        <v>0.015957446808510637</v>
      </c>
      <c r="G17" s="112">
        <v>10</v>
      </c>
      <c r="H17" s="216">
        <f t="shared" si="2"/>
        <v>0.05319148936170213</v>
      </c>
      <c r="I17" s="112">
        <v>25</v>
      </c>
      <c r="J17" s="190">
        <f t="shared" si="3"/>
        <v>0.13297872340425532</v>
      </c>
      <c r="K17" s="112">
        <v>25</v>
      </c>
      <c r="L17" s="190">
        <f t="shared" si="4"/>
        <v>0.13297872340425532</v>
      </c>
      <c r="M17" s="112">
        <v>41</v>
      </c>
      <c r="N17" s="190">
        <f t="shared" si="5"/>
        <v>0.21808510638297873</v>
      </c>
      <c r="O17" s="112">
        <v>47</v>
      </c>
      <c r="P17" s="190">
        <f t="shared" si="6"/>
        <v>0.25</v>
      </c>
      <c r="Q17" s="112">
        <v>26</v>
      </c>
      <c r="R17" s="190">
        <f t="shared" si="7"/>
        <v>0.13829787234042554</v>
      </c>
      <c r="S17" s="112">
        <v>9</v>
      </c>
      <c r="T17" s="190">
        <f t="shared" si="8"/>
        <v>0.047872340425531915</v>
      </c>
      <c r="U17" s="112">
        <v>2</v>
      </c>
      <c r="V17" s="190">
        <f t="shared" si="9"/>
        <v>0.010638297872340425</v>
      </c>
      <c r="W17" s="113">
        <f t="shared" si="10"/>
        <v>188</v>
      </c>
    </row>
    <row r="18" spans="2:23" ht="12.75">
      <c r="B18" s="95" t="s">
        <v>252</v>
      </c>
      <c r="C18" s="112"/>
      <c r="D18" s="216">
        <f t="shared" si="0"/>
        <v>0</v>
      </c>
      <c r="E18" s="112"/>
      <c r="F18" s="190">
        <f t="shared" si="1"/>
        <v>0</v>
      </c>
      <c r="G18" s="112">
        <v>1</v>
      </c>
      <c r="H18" s="216">
        <f t="shared" si="2"/>
        <v>0.013157894736842105</v>
      </c>
      <c r="I18" s="112">
        <v>6</v>
      </c>
      <c r="J18" s="190">
        <f t="shared" si="3"/>
        <v>0.07894736842105263</v>
      </c>
      <c r="K18" s="112">
        <v>9</v>
      </c>
      <c r="L18" s="190">
        <f t="shared" si="4"/>
        <v>0.11842105263157894</v>
      </c>
      <c r="M18" s="112">
        <v>17</v>
      </c>
      <c r="N18" s="190">
        <f t="shared" si="5"/>
        <v>0.2236842105263158</v>
      </c>
      <c r="O18" s="112">
        <v>23</v>
      </c>
      <c r="P18" s="190">
        <f t="shared" si="6"/>
        <v>0.3026315789473684</v>
      </c>
      <c r="Q18" s="112">
        <v>19</v>
      </c>
      <c r="R18" s="190">
        <f t="shared" si="7"/>
        <v>0.25</v>
      </c>
      <c r="S18" s="112">
        <v>1</v>
      </c>
      <c r="T18" s="190">
        <f t="shared" si="8"/>
        <v>0.013157894736842105</v>
      </c>
      <c r="U18" s="118"/>
      <c r="V18" s="190">
        <f t="shared" si="9"/>
        <v>0</v>
      </c>
      <c r="W18" s="113">
        <f t="shared" si="10"/>
        <v>76</v>
      </c>
    </row>
    <row r="19" spans="2:23" ht="12.75">
      <c r="B19" s="95" t="s">
        <v>253</v>
      </c>
      <c r="C19" s="112">
        <v>4</v>
      </c>
      <c r="D19" s="216">
        <f t="shared" si="0"/>
        <v>0.10526315789473684</v>
      </c>
      <c r="E19" s="112">
        <v>21</v>
      </c>
      <c r="F19" s="190">
        <f t="shared" si="1"/>
        <v>0.5526315789473685</v>
      </c>
      <c r="G19" s="112">
        <v>6</v>
      </c>
      <c r="H19" s="216">
        <f t="shared" si="2"/>
        <v>0.15789473684210525</v>
      </c>
      <c r="I19" s="112">
        <v>3</v>
      </c>
      <c r="J19" s="190">
        <f t="shared" si="3"/>
        <v>0.07894736842105263</v>
      </c>
      <c r="K19" s="112">
        <v>2</v>
      </c>
      <c r="L19" s="190">
        <f t="shared" si="4"/>
        <v>0.05263157894736842</v>
      </c>
      <c r="M19" s="112"/>
      <c r="N19" s="190">
        <f t="shared" si="5"/>
        <v>0</v>
      </c>
      <c r="O19" s="112">
        <v>2</v>
      </c>
      <c r="P19" s="190">
        <f t="shared" si="6"/>
        <v>0.05263157894736842</v>
      </c>
      <c r="Q19" s="112"/>
      <c r="R19" s="190">
        <f t="shared" si="7"/>
        <v>0</v>
      </c>
      <c r="S19" s="112"/>
      <c r="T19" s="190">
        <f t="shared" si="8"/>
        <v>0</v>
      </c>
      <c r="U19" s="118"/>
      <c r="V19" s="190">
        <f t="shared" si="9"/>
        <v>0</v>
      </c>
      <c r="W19" s="113">
        <f t="shared" si="10"/>
        <v>38</v>
      </c>
    </row>
    <row r="20" spans="2:23" ht="12.75">
      <c r="B20" s="95" t="s">
        <v>254</v>
      </c>
      <c r="C20" s="112">
        <v>35</v>
      </c>
      <c r="D20" s="216">
        <f t="shared" si="0"/>
        <v>0.14</v>
      </c>
      <c r="E20" s="112">
        <v>31</v>
      </c>
      <c r="F20" s="190">
        <f t="shared" si="1"/>
        <v>0.124</v>
      </c>
      <c r="G20" s="112">
        <v>56</v>
      </c>
      <c r="H20" s="216">
        <f t="shared" si="2"/>
        <v>0.224</v>
      </c>
      <c r="I20" s="112">
        <v>40</v>
      </c>
      <c r="J20" s="190">
        <f t="shared" si="3"/>
        <v>0.16</v>
      </c>
      <c r="K20" s="112">
        <v>26</v>
      </c>
      <c r="L20" s="190">
        <f t="shared" si="4"/>
        <v>0.104</v>
      </c>
      <c r="M20" s="112">
        <v>26</v>
      </c>
      <c r="N20" s="190">
        <f t="shared" si="5"/>
        <v>0.104</v>
      </c>
      <c r="O20" s="112">
        <v>14</v>
      </c>
      <c r="P20" s="190">
        <f t="shared" si="6"/>
        <v>0.056</v>
      </c>
      <c r="Q20" s="112">
        <v>12</v>
      </c>
      <c r="R20" s="190">
        <f t="shared" si="7"/>
        <v>0.048</v>
      </c>
      <c r="S20" s="112">
        <v>9</v>
      </c>
      <c r="T20" s="190">
        <f t="shared" si="8"/>
        <v>0.036</v>
      </c>
      <c r="U20" s="112">
        <v>1</v>
      </c>
      <c r="V20" s="190">
        <f t="shared" si="9"/>
        <v>0.004</v>
      </c>
      <c r="W20" s="113">
        <f t="shared" si="10"/>
        <v>250</v>
      </c>
    </row>
    <row r="21" spans="2:23" ht="12.75">
      <c r="B21" s="95" t="s">
        <v>255</v>
      </c>
      <c r="C21" s="112">
        <v>3</v>
      </c>
      <c r="D21" s="216">
        <f t="shared" si="0"/>
        <v>0.03260869565217391</v>
      </c>
      <c r="E21" s="112">
        <v>2</v>
      </c>
      <c r="F21" s="190">
        <f t="shared" si="1"/>
        <v>0.021739130434782608</v>
      </c>
      <c r="G21" s="112">
        <v>8</v>
      </c>
      <c r="H21" s="216">
        <f t="shared" si="2"/>
        <v>0.08695652173913043</v>
      </c>
      <c r="I21" s="112">
        <v>10</v>
      </c>
      <c r="J21" s="190">
        <f t="shared" si="3"/>
        <v>0.10869565217391304</v>
      </c>
      <c r="K21" s="112">
        <v>9</v>
      </c>
      <c r="L21" s="190">
        <f t="shared" si="4"/>
        <v>0.09782608695652174</v>
      </c>
      <c r="M21" s="112">
        <v>26</v>
      </c>
      <c r="N21" s="190">
        <f t="shared" si="5"/>
        <v>0.2826086956521739</v>
      </c>
      <c r="O21" s="112">
        <v>25</v>
      </c>
      <c r="P21" s="190">
        <f t="shared" si="6"/>
        <v>0.2717391304347826</v>
      </c>
      <c r="Q21" s="112">
        <v>8</v>
      </c>
      <c r="R21" s="190">
        <f t="shared" si="7"/>
        <v>0.08695652173913043</v>
      </c>
      <c r="S21" s="112">
        <v>1</v>
      </c>
      <c r="T21" s="190">
        <f t="shared" si="8"/>
        <v>0.010869565217391304</v>
      </c>
      <c r="U21" s="118"/>
      <c r="V21" s="190">
        <f t="shared" si="9"/>
        <v>0</v>
      </c>
      <c r="W21" s="113">
        <f t="shared" si="10"/>
        <v>92</v>
      </c>
    </row>
    <row r="22" spans="2:23" ht="12.75">
      <c r="B22" s="95" t="s">
        <v>256</v>
      </c>
      <c r="C22" s="112"/>
      <c r="D22" s="216">
        <f t="shared" si="0"/>
        <v>0</v>
      </c>
      <c r="E22" s="112"/>
      <c r="F22" s="190">
        <f t="shared" si="1"/>
        <v>0</v>
      </c>
      <c r="G22" s="112"/>
      <c r="H22" s="216">
        <f t="shared" si="2"/>
        <v>0</v>
      </c>
      <c r="I22" s="112"/>
      <c r="J22" s="190">
        <f t="shared" si="3"/>
        <v>0</v>
      </c>
      <c r="K22" s="112"/>
      <c r="L22" s="190">
        <f t="shared" si="4"/>
        <v>0</v>
      </c>
      <c r="M22" s="112">
        <v>6</v>
      </c>
      <c r="N22" s="190">
        <f t="shared" si="5"/>
        <v>0.3333333333333333</v>
      </c>
      <c r="O22" s="112">
        <v>7</v>
      </c>
      <c r="P22" s="190">
        <f t="shared" si="6"/>
        <v>0.3888888888888889</v>
      </c>
      <c r="Q22" s="112">
        <v>3</v>
      </c>
      <c r="R22" s="190">
        <f t="shared" si="7"/>
        <v>0.16666666666666666</v>
      </c>
      <c r="S22" s="112">
        <v>2</v>
      </c>
      <c r="T22" s="190">
        <f t="shared" si="8"/>
        <v>0.1111111111111111</v>
      </c>
      <c r="U22" s="118"/>
      <c r="V22" s="190">
        <f t="shared" si="9"/>
        <v>0</v>
      </c>
      <c r="W22" s="113">
        <f t="shared" si="10"/>
        <v>18</v>
      </c>
    </row>
    <row r="23" spans="2:23" ht="12.75">
      <c r="B23" s="95" t="s">
        <v>257</v>
      </c>
      <c r="C23" s="112">
        <v>6</v>
      </c>
      <c r="D23" s="216">
        <f t="shared" si="0"/>
        <v>0.00964630225080386</v>
      </c>
      <c r="E23" s="112">
        <v>11</v>
      </c>
      <c r="F23" s="190">
        <f t="shared" si="1"/>
        <v>0.017684887459807074</v>
      </c>
      <c r="G23" s="112">
        <v>46</v>
      </c>
      <c r="H23" s="216">
        <f t="shared" si="2"/>
        <v>0.07395498392282958</v>
      </c>
      <c r="I23" s="112">
        <v>82</v>
      </c>
      <c r="J23" s="190">
        <f t="shared" si="3"/>
        <v>0.13183279742765272</v>
      </c>
      <c r="K23" s="112">
        <v>96</v>
      </c>
      <c r="L23" s="190">
        <f t="shared" si="4"/>
        <v>0.15434083601286175</v>
      </c>
      <c r="M23" s="112">
        <v>139</v>
      </c>
      <c r="N23" s="190">
        <f t="shared" si="5"/>
        <v>0.22347266881028938</v>
      </c>
      <c r="O23" s="112">
        <v>156</v>
      </c>
      <c r="P23" s="190">
        <f t="shared" si="6"/>
        <v>0.2508038585209003</v>
      </c>
      <c r="Q23" s="112">
        <v>65</v>
      </c>
      <c r="R23" s="190">
        <f t="shared" si="7"/>
        <v>0.1045016077170418</v>
      </c>
      <c r="S23" s="112">
        <v>16</v>
      </c>
      <c r="T23" s="190">
        <f t="shared" si="8"/>
        <v>0.02572347266881029</v>
      </c>
      <c r="U23" s="112">
        <v>5</v>
      </c>
      <c r="V23" s="190">
        <f t="shared" si="9"/>
        <v>0.008038585209003215</v>
      </c>
      <c r="W23" s="113">
        <f t="shared" si="10"/>
        <v>622</v>
      </c>
    </row>
    <row r="24" spans="2:23" ht="12.75">
      <c r="B24" s="95" t="s">
        <v>258</v>
      </c>
      <c r="C24" s="112"/>
      <c r="D24" s="216">
        <f t="shared" si="0"/>
        <v>0</v>
      </c>
      <c r="E24" s="112"/>
      <c r="F24" s="190">
        <f t="shared" si="1"/>
        <v>0</v>
      </c>
      <c r="G24" s="112"/>
      <c r="H24" s="216">
        <f t="shared" si="2"/>
        <v>0</v>
      </c>
      <c r="I24" s="112"/>
      <c r="J24" s="190">
        <f t="shared" si="3"/>
        <v>0</v>
      </c>
      <c r="K24" s="112">
        <v>10</v>
      </c>
      <c r="L24" s="190">
        <f t="shared" si="4"/>
        <v>0.30303030303030304</v>
      </c>
      <c r="M24" s="112">
        <v>7</v>
      </c>
      <c r="N24" s="190">
        <f t="shared" si="5"/>
        <v>0.21212121212121213</v>
      </c>
      <c r="O24" s="112">
        <v>7</v>
      </c>
      <c r="P24" s="190">
        <f t="shared" si="6"/>
        <v>0.21212121212121213</v>
      </c>
      <c r="Q24" s="112">
        <v>6</v>
      </c>
      <c r="R24" s="190">
        <f t="shared" si="7"/>
        <v>0.18181818181818182</v>
      </c>
      <c r="S24" s="112">
        <v>3</v>
      </c>
      <c r="T24" s="190">
        <f t="shared" si="8"/>
        <v>0.09090909090909091</v>
      </c>
      <c r="U24" s="118"/>
      <c r="V24" s="190">
        <f t="shared" si="9"/>
        <v>0</v>
      </c>
      <c r="W24" s="113">
        <f t="shared" si="10"/>
        <v>33</v>
      </c>
    </row>
    <row r="25" spans="2:23" ht="12.75">
      <c r="B25" s="95" t="s">
        <v>259</v>
      </c>
      <c r="C25" s="112"/>
      <c r="D25" s="216">
        <f t="shared" si="0"/>
        <v>0</v>
      </c>
      <c r="E25" s="112">
        <v>19</v>
      </c>
      <c r="F25" s="190">
        <f t="shared" si="1"/>
        <v>0.012582781456953643</v>
      </c>
      <c r="G25" s="112">
        <v>86</v>
      </c>
      <c r="H25" s="216">
        <f t="shared" si="2"/>
        <v>0.05695364238410596</v>
      </c>
      <c r="I25" s="112">
        <v>194</v>
      </c>
      <c r="J25" s="190">
        <f t="shared" si="3"/>
        <v>0.12847682119205298</v>
      </c>
      <c r="K25" s="112">
        <v>232</v>
      </c>
      <c r="L25" s="190">
        <f t="shared" si="4"/>
        <v>0.15364238410596026</v>
      </c>
      <c r="M25" s="112">
        <v>300</v>
      </c>
      <c r="N25" s="190">
        <f t="shared" si="5"/>
        <v>0.1986754966887417</v>
      </c>
      <c r="O25" s="112">
        <v>334</v>
      </c>
      <c r="P25" s="190">
        <f t="shared" si="6"/>
        <v>0.22119205298013245</v>
      </c>
      <c r="Q25" s="112">
        <v>234</v>
      </c>
      <c r="R25" s="190">
        <f t="shared" si="7"/>
        <v>0.15496688741721854</v>
      </c>
      <c r="S25" s="112">
        <v>92</v>
      </c>
      <c r="T25" s="190">
        <f t="shared" si="8"/>
        <v>0.060927152317880796</v>
      </c>
      <c r="U25" s="112">
        <v>19</v>
      </c>
      <c r="V25" s="190">
        <f t="shared" si="9"/>
        <v>0.012582781456953643</v>
      </c>
      <c r="W25" s="113">
        <f t="shared" si="10"/>
        <v>1510</v>
      </c>
    </row>
    <row r="26" spans="2:23" ht="12.75">
      <c r="B26" s="95" t="s">
        <v>260</v>
      </c>
      <c r="C26" s="112"/>
      <c r="D26" s="216">
        <f t="shared" si="0"/>
        <v>0</v>
      </c>
      <c r="E26" s="112"/>
      <c r="F26" s="190">
        <f t="shared" si="1"/>
        <v>0</v>
      </c>
      <c r="G26" s="112">
        <v>1</v>
      </c>
      <c r="H26" s="216">
        <f t="shared" si="2"/>
        <v>0.06666666666666667</v>
      </c>
      <c r="I26" s="112"/>
      <c r="J26" s="190">
        <f t="shared" si="3"/>
        <v>0</v>
      </c>
      <c r="K26" s="112">
        <v>1</v>
      </c>
      <c r="L26" s="190">
        <f t="shared" si="4"/>
        <v>0.06666666666666667</v>
      </c>
      <c r="M26" s="112">
        <v>1</v>
      </c>
      <c r="N26" s="190">
        <f t="shared" si="5"/>
        <v>0.06666666666666667</v>
      </c>
      <c r="O26" s="112">
        <v>7</v>
      </c>
      <c r="P26" s="190">
        <f t="shared" si="6"/>
        <v>0.4666666666666667</v>
      </c>
      <c r="Q26" s="112">
        <v>3</v>
      </c>
      <c r="R26" s="190">
        <f t="shared" si="7"/>
        <v>0.2</v>
      </c>
      <c r="S26" s="112">
        <v>2</v>
      </c>
      <c r="T26" s="190">
        <f t="shared" si="8"/>
        <v>0.13333333333333333</v>
      </c>
      <c r="U26" s="118"/>
      <c r="V26" s="190">
        <f t="shared" si="9"/>
        <v>0</v>
      </c>
      <c r="W26" s="113">
        <f t="shared" si="10"/>
        <v>15</v>
      </c>
    </row>
    <row r="27" spans="2:23" ht="13.5" thickBot="1">
      <c r="B27" s="107" t="s">
        <v>261</v>
      </c>
      <c r="C27" s="114"/>
      <c r="D27" s="217">
        <f t="shared" si="0"/>
        <v>0</v>
      </c>
      <c r="E27" s="114"/>
      <c r="F27" s="191">
        <f t="shared" si="1"/>
        <v>0</v>
      </c>
      <c r="G27" s="114">
        <v>11</v>
      </c>
      <c r="H27" s="217">
        <f t="shared" si="2"/>
        <v>0.05392156862745098</v>
      </c>
      <c r="I27" s="114">
        <v>33</v>
      </c>
      <c r="J27" s="191">
        <f t="shared" si="3"/>
        <v>0.16176470588235295</v>
      </c>
      <c r="K27" s="114">
        <v>37</v>
      </c>
      <c r="L27" s="191">
        <f t="shared" si="4"/>
        <v>0.18137254901960784</v>
      </c>
      <c r="M27" s="114">
        <v>42</v>
      </c>
      <c r="N27" s="191">
        <f t="shared" si="5"/>
        <v>0.20588235294117646</v>
      </c>
      <c r="O27" s="114">
        <v>50</v>
      </c>
      <c r="P27" s="191">
        <f t="shared" si="6"/>
        <v>0.24509803921568626</v>
      </c>
      <c r="Q27" s="114">
        <v>20</v>
      </c>
      <c r="R27" s="191">
        <f t="shared" si="7"/>
        <v>0.09803921568627451</v>
      </c>
      <c r="S27" s="114">
        <v>7</v>
      </c>
      <c r="T27" s="191">
        <f t="shared" si="8"/>
        <v>0.03431372549019608</v>
      </c>
      <c r="U27" s="114">
        <v>4</v>
      </c>
      <c r="V27" s="191">
        <f t="shared" si="9"/>
        <v>0.0196078431372549</v>
      </c>
      <c r="W27" s="120">
        <f t="shared" si="10"/>
        <v>204</v>
      </c>
    </row>
    <row r="28" spans="2:23" ht="13.5" thickBot="1">
      <c r="B28" s="85" t="s">
        <v>165</v>
      </c>
      <c r="C28" s="115">
        <v>308</v>
      </c>
      <c r="D28" s="260">
        <f t="shared" si="0"/>
        <v>0.05074971164936563</v>
      </c>
      <c r="E28" s="116">
        <v>224</v>
      </c>
      <c r="F28" s="259">
        <f t="shared" si="1"/>
        <v>0.03690888119953864</v>
      </c>
      <c r="G28" s="116">
        <v>490</v>
      </c>
      <c r="H28" s="260">
        <f t="shared" si="2"/>
        <v>0.08073817762399077</v>
      </c>
      <c r="I28" s="116">
        <v>830</v>
      </c>
      <c r="J28" s="259">
        <f t="shared" si="3"/>
        <v>0.1367605865875762</v>
      </c>
      <c r="K28" s="116">
        <v>840</v>
      </c>
      <c r="L28" s="259">
        <f t="shared" si="4"/>
        <v>0.1384083044982699</v>
      </c>
      <c r="M28" s="117">
        <v>1123</v>
      </c>
      <c r="N28" s="259">
        <f t="shared" si="5"/>
        <v>0.1850387213709013</v>
      </c>
      <c r="O28" s="116">
        <v>1182</v>
      </c>
      <c r="P28" s="259">
        <f t="shared" si="6"/>
        <v>0.19476025704399408</v>
      </c>
      <c r="Q28" s="116">
        <v>754</v>
      </c>
      <c r="R28" s="259">
        <f t="shared" si="7"/>
        <v>0.12423793046630417</v>
      </c>
      <c r="S28" s="116">
        <v>261</v>
      </c>
      <c r="T28" s="259">
        <f t="shared" si="8"/>
        <v>0.04300543746910529</v>
      </c>
      <c r="U28" s="117">
        <v>57</v>
      </c>
      <c r="V28" s="259">
        <f t="shared" si="9"/>
        <v>0.009391992090954029</v>
      </c>
      <c r="W28" s="115">
        <f t="shared" si="10"/>
        <v>6069</v>
      </c>
    </row>
    <row r="30" ht="12.75">
      <c r="B30" s="6" t="s">
        <v>5</v>
      </c>
    </row>
    <row r="31" ht="12.75">
      <c r="B31" t="s">
        <v>43</v>
      </c>
    </row>
    <row r="32" ht="12.75">
      <c r="B32" t="s">
        <v>74</v>
      </c>
    </row>
    <row r="33" ht="12.75">
      <c r="B33" s="7" t="s">
        <v>125</v>
      </c>
    </row>
    <row r="34" ht="12.75">
      <c r="B34" t="s">
        <v>185</v>
      </c>
    </row>
    <row r="36" spans="1:2" ht="20.25">
      <c r="A36"/>
      <c r="B36" s="5" t="s">
        <v>1</v>
      </c>
    </row>
  </sheetData>
  <sheetProtection/>
  <mergeCells count="13">
    <mergeCell ref="B2:AG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W5"/>
  </mergeCells>
  <hyperlinks>
    <hyperlink ref="B36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B2:I26"/>
  <sheetViews>
    <sheetView showGridLines="0" zoomScalePageLayoutView="0" workbookViewId="0" topLeftCell="A7">
      <selection activeCell="G23" sqref="G23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17" width="17.28125" style="0" customWidth="1"/>
  </cols>
  <sheetData>
    <row r="2" spans="2:9" ht="18" customHeight="1">
      <c r="B2" s="548" t="s">
        <v>240</v>
      </c>
      <c r="C2" s="548"/>
      <c r="D2" s="548"/>
      <c r="E2" s="548"/>
      <c r="F2" s="548"/>
      <c r="G2" s="548"/>
      <c r="H2" s="41"/>
      <c r="I2" s="41"/>
    </row>
    <row r="3" spans="2:9" s="30" customFormat="1" ht="12.75" customHeight="1">
      <c r="B3" s="40"/>
      <c r="C3" s="41"/>
      <c r="D3" s="41"/>
      <c r="E3" s="41"/>
      <c r="F3" s="41"/>
      <c r="G3" s="41"/>
      <c r="H3" s="41"/>
      <c r="I3" s="41"/>
    </row>
    <row r="4" spans="2:7" ht="15">
      <c r="B4" s="570" t="s">
        <v>27</v>
      </c>
      <c r="C4" s="571" t="s">
        <v>122</v>
      </c>
      <c r="D4" s="571"/>
      <c r="E4" s="571" t="s">
        <v>123</v>
      </c>
      <c r="F4" s="571"/>
      <c r="G4" s="570" t="s">
        <v>4</v>
      </c>
    </row>
    <row r="5" spans="2:9" ht="15">
      <c r="B5" s="570"/>
      <c r="C5" s="121" t="s">
        <v>102</v>
      </c>
      <c r="D5" s="121" t="s">
        <v>3</v>
      </c>
      <c r="E5" s="121" t="s">
        <v>102</v>
      </c>
      <c r="F5" s="121" t="s">
        <v>3</v>
      </c>
      <c r="G5" s="570"/>
      <c r="H5" s="53"/>
      <c r="I5" s="16"/>
    </row>
    <row r="6" spans="2:9" ht="12.75">
      <c r="B6" s="95" t="s">
        <v>262</v>
      </c>
      <c r="C6" s="92">
        <v>97</v>
      </c>
      <c r="D6" s="216">
        <f>C6/G6</f>
        <v>0.6736111111111112</v>
      </c>
      <c r="E6" s="122">
        <v>47</v>
      </c>
      <c r="F6" s="221">
        <f>E6/G6</f>
        <v>0.3263888888888889</v>
      </c>
      <c r="G6" s="84">
        <f>SUM(C6,E6)</f>
        <v>144</v>
      </c>
      <c r="H6" s="55"/>
      <c r="I6" s="54"/>
    </row>
    <row r="7" spans="2:7" ht="12.75">
      <c r="B7" s="95" t="s">
        <v>244</v>
      </c>
      <c r="C7" s="112">
        <v>22</v>
      </c>
      <c r="D7" s="216">
        <f aca="true" t="shared" si="0" ref="D7:D18">C7/G7</f>
        <v>0.7333333333333333</v>
      </c>
      <c r="E7" s="112">
        <v>8</v>
      </c>
      <c r="F7" s="221">
        <f aca="true" t="shared" si="1" ref="F7:F18">E7/G7</f>
        <v>0.26666666666666666</v>
      </c>
      <c r="G7" s="84">
        <f aca="true" t="shared" si="2" ref="G7:G18">SUM(C7,E7)</f>
        <v>30</v>
      </c>
    </row>
    <row r="8" spans="2:7" ht="12.75">
      <c r="B8" s="95" t="s">
        <v>263</v>
      </c>
      <c r="C8" s="112">
        <v>14</v>
      </c>
      <c r="D8" s="216">
        <f t="shared" si="0"/>
        <v>0.7</v>
      </c>
      <c r="E8" s="112">
        <v>6</v>
      </c>
      <c r="F8" s="221">
        <f t="shared" si="1"/>
        <v>0.3</v>
      </c>
      <c r="G8" s="84">
        <f t="shared" si="2"/>
        <v>20</v>
      </c>
    </row>
    <row r="9" spans="2:7" ht="12.75">
      <c r="B9" s="95" t="s">
        <v>264</v>
      </c>
      <c r="C9" s="112">
        <v>11</v>
      </c>
      <c r="D9" s="216">
        <f t="shared" si="0"/>
        <v>0.6875</v>
      </c>
      <c r="E9" s="112">
        <v>5</v>
      </c>
      <c r="F9" s="221">
        <f t="shared" si="1"/>
        <v>0.3125</v>
      </c>
      <c r="G9" s="84">
        <f t="shared" si="2"/>
        <v>16</v>
      </c>
    </row>
    <row r="10" spans="2:7" ht="12.75">
      <c r="B10" s="95" t="s">
        <v>247</v>
      </c>
      <c r="C10" s="112">
        <v>6</v>
      </c>
      <c r="D10" s="216">
        <f t="shared" si="0"/>
        <v>0.4</v>
      </c>
      <c r="E10" s="112">
        <v>9</v>
      </c>
      <c r="F10" s="221">
        <f t="shared" si="1"/>
        <v>0.6</v>
      </c>
      <c r="G10" s="84">
        <f t="shared" si="2"/>
        <v>15</v>
      </c>
    </row>
    <row r="11" spans="2:7" ht="12.75">
      <c r="B11" s="95" t="s">
        <v>113</v>
      </c>
      <c r="C11" s="112">
        <v>14</v>
      </c>
      <c r="D11" s="216">
        <f t="shared" si="0"/>
        <v>0.6086956521739131</v>
      </c>
      <c r="E11" s="112">
        <v>9</v>
      </c>
      <c r="F11" s="221">
        <f t="shared" si="1"/>
        <v>0.391304347826087</v>
      </c>
      <c r="G11" s="84">
        <f t="shared" si="2"/>
        <v>23</v>
      </c>
    </row>
    <row r="12" spans="2:7" ht="12.75">
      <c r="B12" s="95" t="s">
        <v>265</v>
      </c>
      <c r="C12" s="112">
        <v>10</v>
      </c>
      <c r="D12" s="216">
        <f t="shared" si="0"/>
        <v>0.6666666666666666</v>
      </c>
      <c r="E12" s="112">
        <v>5</v>
      </c>
      <c r="F12" s="221">
        <f t="shared" si="1"/>
        <v>0.3333333333333333</v>
      </c>
      <c r="G12" s="84">
        <f t="shared" si="2"/>
        <v>15</v>
      </c>
    </row>
    <row r="13" spans="2:7" ht="12.75">
      <c r="B13" s="95" t="s">
        <v>266</v>
      </c>
      <c r="C13" s="112">
        <v>7</v>
      </c>
      <c r="D13" s="216">
        <f t="shared" si="0"/>
        <v>0.5384615384615384</v>
      </c>
      <c r="E13" s="112">
        <v>6</v>
      </c>
      <c r="F13" s="221">
        <f t="shared" si="1"/>
        <v>0.46153846153846156</v>
      </c>
      <c r="G13" s="84">
        <f t="shared" si="2"/>
        <v>13</v>
      </c>
    </row>
    <row r="14" spans="2:7" ht="12.75">
      <c r="B14" s="95" t="s">
        <v>254</v>
      </c>
      <c r="C14" s="112">
        <v>21</v>
      </c>
      <c r="D14" s="216">
        <f t="shared" si="0"/>
        <v>0.7777777777777778</v>
      </c>
      <c r="E14" s="112">
        <v>6</v>
      </c>
      <c r="F14" s="221">
        <f t="shared" si="1"/>
        <v>0.2222222222222222</v>
      </c>
      <c r="G14" s="84">
        <f t="shared" si="2"/>
        <v>27</v>
      </c>
    </row>
    <row r="15" spans="2:7" ht="12.75">
      <c r="B15" s="95" t="s">
        <v>257</v>
      </c>
      <c r="C15" s="112">
        <v>21</v>
      </c>
      <c r="D15" s="216">
        <f t="shared" si="0"/>
        <v>0.75</v>
      </c>
      <c r="E15" s="112">
        <v>7</v>
      </c>
      <c r="F15" s="221">
        <f t="shared" si="1"/>
        <v>0.25</v>
      </c>
      <c r="G15" s="84">
        <f t="shared" si="2"/>
        <v>28</v>
      </c>
    </row>
    <row r="16" spans="2:7" ht="12.75">
      <c r="B16" s="95" t="s">
        <v>259</v>
      </c>
      <c r="C16" s="112">
        <v>32</v>
      </c>
      <c r="D16" s="216">
        <f t="shared" si="0"/>
        <v>0.5245901639344263</v>
      </c>
      <c r="E16" s="112">
        <v>29</v>
      </c>
      <c r="F16" s="221">
        <f t="shared" si="1"/>
        <v>0.47540983606557374</v>
      </c>
      <c r="G16" s="84">
        <f t="shared" si="2"/>
        <v>61</v>
      </c>
    </row>
    <row r="17" spans="2:7" ht="13.5" thickBot="1">
      <c r="B17" s="107" t="s">
        <v>267</v>
      </c>
      <c r="C17" s="114">
        <v>8</v>
      </c>
      <c r="D17" s="217">
        <f t="shared" si="0"/>
        <v>0.5</v>
      </c>
      <c r="E17" s="114">
        <v>8</v>
      </c>
      <c r="F17" s="222">
        <f t="shared" si="1"/>
        <v>0.5</v>
      </c>
      <c r="G17" s="93">
        <f t="shared" si="2"/>
        <v>16</v>
      </c>
    </row>
    <row r="18" spans="2:7" ht="13.5" thickBot="1">
      <c r="B18" s="96" t="s">
        <v>165</v>
      </c>
      <c r="C18" s="116">
        <v>263</v>
      </c>
      <c r="D18" s="201">
        <f t="shared" si="0"/>
        <v>0.6446078431372549</v>
      </c>
      <c r="E18" s="116">
        <v>145</v>
      </c>
      <c r="F18" s="239">
        <f t="shared" si="1"/>
        <v>0.3553921568627451</v>
      </c>
      <c r="G18" s="86">
        <f t="shared" si="2"/>
        <v>408</v>
      </c>
    </row>
    <row r="20" ht="12.75">
      <c r="B20" s="6" t="s">
        <v>5</v>
      </c>
    </row>
    <row r="21" ht="12.75">
      <c r="B21" t="s">
        <v>191</v>
      </c>
    </row>
    <row r="22" ht="12.75">
      <c r="B22" s="7" t="s">
        <v>101</v>
      </c>
    </row>
    <row r="23" ht="12.75">
      <c r="B23" s="7" t="s">
        <v>58</v>
      </c>
    </row>
    <row r="24" ht="12.75">
      <c r="B24" t="s">
        <v>74</v>
      </c>
    </row>
    <row r="25" ht="12.75">
      <c r="B25" s="7" t="s">
        <v>268</v>
      </c>
    </row>
    <row r="26" ht="20.25">
      <c r="B26" s="5" t="s">
        <v>1</v>
      </c>
    </row>
  </sheetData>
  <sheetProtection/>
  <mergeCells count="5">
    <mergeCell ref="B4:B5"/>
    <mergeCell ref="C4:D4"/>
    <mergeCell ref="E4:F4"/>
    <mergeCell ref="G4:G5"/>
    <mergeCell ref="B2:G2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B2:BO50"/>
  <sheetViews>
    <sheetView showGridLines="0" zoomScalePageLayoutView="0" workbookViewId="0" topLeftCell="A19">
      <selection activeCell="B26" sqref="B26:L26"/>
    </sheetView>
  </sheetViews>
  <sheetFormatPr defaultColWidth="19.140625" defaultRowHeight="12.75"/>
  <cols>
    <col min="1" max="1" width="17.28125" style="0" customWidth="1"/>
    <col min="2" max="2" width="19.7109375" style="0" customWidth="1"/>
    <col min="3" max="48" width="17.28125" style="0" customWidth="1"/>
  </cols>
  <sheetData>
    <row r="2" spans="2:13" ht="18" customHeight="1">
      <c r="B2" s="548" t="s">
        <v>238</v>
      </c>
      <c r="C2" s="548"/>
      <c r="D2" s="548"/>
      <c r="E2" s="548"/>
      <c r="F2" s="548"/>
      <c r="G2" s="548"/>
      <c r="H2" s="548"/>
      <c r="I2" s="548"/>
      <c r="J2" s="40"/>
      <c r="K2" s="40"/>
      <c r="L2" s="40"/>
      <c r="M2" s="30"/>
    </row>
    <row r="3" spans="2:12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9" ht="14.25" customHeight="1">
      <c r="B4" s="570" t="s">
        <v>27</v>
      </c>
      <c r="C4" s="571" t="s">
        <v>6</v>
      </c>
      <c r="D4" s="571"/>
      <c r="E4" s="571" t="s">
        <v>124</v>
      </c>
      <c r="F4" s="571"/>
      <c r="G4" s="571" t="s">
        <v>7</v>
      </c>
      <c r="H4" s="571"/>
      <c r="I4" s="570" t="s">
        <v>4</v>
      </c>
    </row>
    <row r="5" spans="2:9" ht="14.25" customHeight="1">
      <c r="B5" s="570"/>
      <c r="C5" s="121" t="s">
        <v>102</v>
      </c>
      <c r="D5" s="121" t="s">
        <v>3</v>
      </c>
      <c r="E5" s="121" t="s">
        <v>102</v>
      </c>
      <c r="F5" s="121" t="s">
        <v>3</v>
      </c>
      <c r="G5" s="121" t="s">
        <v>102</v>
      </c>
      <c r="H5" s="121" t="s">
        <v>3</v>
      </c>
      <c r="I5" s="570"/>
    </row>
    <row r="6" spans="2:9" ht="12.75">
      <c r="B6" s="95" t="s">
        <v>262</v>
      </c>
      <c r="C6" s="112">
        <v>18</v>
      </c>
      <c r="D6" s="218">
        <f>C6/I6</f>
        <v>0.125</v>
      </c>
      <c r="E6" s="123">
        <v>33</v>
      </c>
      <c r="F6" s="190">
        <f>E6/I6</f>
        <v>0.22916666666666666</v>
      </c>
      <c r="G6" s="125">
        <v>93</v>
      </c>
      <c r="H6" s="190">
        <f>G6/I6</f>
        <v>0.6458333333333334</v>
      </c>
      <c r="I6" s="113">
        <f>SUM(G6,E6,C6)</f>
        <v>144</v>
      </c>
    </row>
    <row r="7" spans="2:9" ht="12.75">
      <c r="B7" s="95" t="s">
        <v>244</v>
      </c>
      <c r="C7" s="112">
        <v>6</v>
      </c>
      <c r="D7" s="218">
        <f aca="true" t="shared" si="0" ref="D7:D18">C7/I7</f>
        <v>0.2</v>
      </c>
      <c r="E7" s="123">
        <v>6</v>
      </c>
      <c r="F7" s="190">
        <f aca="true" t="shared" si="1" ref="F7:F18">E7/I7</f>
        <v>0.2</v>
      </c>
      <c r="G7" s="125">
        <v>18</v>
      </c>
      <c r="H7" s="190">
        <f aca="true" t="shared" si="2" ref="H7:H18">G7/I7</f>
        <v>0.6</v>
      </c>
      <c r="I7" s="113">
        <f aca="true" t="shared" si="3" ref="I7:I18">SUM(G7,E7,C7)</f>
        <v>30</v>
      </c>
    </row>
    <row r="8" spans="2:9" ht="12.75">
      <c r="B8" s="95" t="s">
        <v>263</v>
      </c>
      <c r="C8" s="112">
        <v>2</v>
      </c>
      <c r="D8" s="218">
        <f t="shared" si="0"/>
        <v>0.1</v>
      </c>
      <c r="E8" s="123">
        <v>3</v>
      </c>
      <c r="F8" s="190">
        <f t="shared" si="1"/>
        <v>0.15</v>
      </c>
      <c r="G8" s="125">
        <v>15</v>
      </c>
      <c r="H8" s="190">
        <f t="shared" si="2"/>
        <v>0.75</v>
      </c>
      <c r="I8" s="113">
        <f t="shared" si="3"/>
        <v>20</v>
      </c>
    </row>
    <row r="9" spans="2:9" ht="12.75">
      <c r="B9" s="95" t="s">
        <v>264</v>
      </c>
      <c r="C9" s="112">
        <v>4</v>
      </c>
      <c r="D9" s="218">
        <f t="shared" si="0"/>
        <v>0.25</v>
      </c>
      <c r="E9" s="123">
        <v>2</v>
      </c>
      <c r="F9" s="190">
        <f t="shared" si="1"/>
        <v>0.125</v>
      </c>
      <c r="G9" s="125">
        <v>10</v>
      </c>
      <c r="H9" s="190">
        <f t="shared" si="2"/>
        <v>0.625</v>
      </c>
      <c r="I9" s="113">
        <f t="shared" si="3"/>
        <v>16</v>
      </c>
    </row>
    <row r="10" spans="2:9" ht="12.75">
      <c r="B10" s="95" t="s">
        <v>247</v>
      </c>
      <c r="C10" s="112"/>
      <c r="D10" s="218">
        <f t="shared" si="0"/>
        <v>0</v>
      </c>
      <c r="E10" s="123">
        <v>2</v>
      </c>
      <c r="F10" s="190">
        <f t="shared" si="1"/>
        <v>0.13333333333333333</v>
      </c>
      <c r="G10" s="125">
        <v>13</v>
      </c>
      <c r="H10" s="190">
        <f t="shared" si="2"/>
        <v>0.8666666666666667</v>
      </c>
      <c r="I10" s="113">
        <f t="shared" si="3"/>
        <v>15</v>
      </c>
    </row>
    <row r="11" spans="2:9" ht="12.75">
      <c r="B11" s="95" t="s">
        <v>113</v>
      </c>
      <c r="C11" s="112">
        <v>8</v>
      </c>
      <c r="D11" s="218">
        <f t="shared" si="0"/>
        <v>0.34782608695652173</v>
      </c>
      <c r="E11" s="123">
        <v>5</v>
      </c>
      <c r="F11" s="190">
        <f t="shared" si="1"/>
        <v>0.21739130434782608</v>
      </c>
      <c r="G11" s="125">
        <v>10</v>
      </c>
      <c r="H11" s="190">
        <f t="shared" si="2"/>
        <v>0.43478260869565216</v>
      </c>
      <c r="I11" s="113">
        <f t="shared" si="3"/>
        <v>23</v>
      </c>
    </row>
    <row r="12" spans="2:9" ht="12.75">
      <c r="B12" s="95" t="s">
        <v>265</v>
      </c>
      <c r="C12" s="112">
        <v>4</v>
      </c>
      <c r="D12" s="218">
        <f t="shared" si="0"/>
        <v>0.26666666666666666</v>
      </c>
      <c r="E12" s="123">
        <v>2</v>
      </c>
      <c r="F12" s="190">
        <f t="shared" si="1"/>
        <v>0.13333333333333333</v>
      </c>
      <c r="G12" s="125">
        <v>9</v>
      </c>
      <c r="H12" s="190">
        <f t="shared" si="2"/>
        <v>0.6</v>
      </c>
      <c r="I12" s="113">
        <f t="shared" si="3"/>
        <v>15</v>
      </c>
    </row>
    <row r="13" spans="2:9" ht="12.75">
      <c r="B13" s="95" t="s">
        <v>266</v>
      </c>
      <c r="C13" s="112"/>
      <c r="D13" s="218">
        <f t="shared" si="0"/>
        <v>0</v>
      </c>
      <c r="E13" s="123">
        <v>1</v>
      </c>
      <c r="F13" s="190">
        <f t="shared" si="1"/>
        <v>0.07692307692307693</v>
      </c>
      <c r="G13" s="125">
        <v>12</v>
      </c>
      <c r="H13" s="190">
        <f t="shared" si="2"/>
        <v>0.9230769230769231</v>
      </c>
      <c r="I13" s="113">
        <f t="shared" si="3"/>
        <v>13</v>
      </c>
    </row>
    <row r="14" spans="2:9" ht="12.75">
      <c r="B14" s="95" t="s">
        <v>254</v>
      </c>
      <c r="C14" s="112">
        <v>9</v>
      </c>
      <c r="D14" s="218">
        <f t="shared" si="0"/>
        <v>0.3333333333333333</v>
      </c>
      <c r="E14" s="123">
        <v>4</v>
      </c>
      <c r="F14" s="190">
        <f t="shared" si="1"/>
        <v>0.14814814814814814</v>
      </c>
      <c r="G14" s="125">
        <v>14</v>
      </c>
      <c r="H14" s="190">
        <f t="shared" si="2"/>
        <v>0.5185185185185185</v>
      </c>
      <c r="I14" s="113">
        <f t="shared" si="3"/>
        <v>27</v>
      </c>
    </row>
    <row r="15" spans="2:9" ht="12.75">
      <c r="B15" s="95" t="s">
        <v>257</v>
      </c>
      <c r="C15" s="112">
        <v>5</v>
      </c>
      <c r="D15" s="218">
        <f t="shared" si="0"/>
        <v>0.17857142857142858</v>
      </c>
      <c r="E15" s="123">
        <v>3</v>
      </c>
      <c r="F15" s="190">
        <f t="shared" si="1"/>
        <v>0.10714285714285714</v>
      </c>
      <c r="G15" s="125">
        <v>20</v>
      </c>
      <c r="H15" s="190">
        <f t="shared" si="2"/>
        <v>0.7142857142857143</v>
      </c>
      <c r="I15" s="113">
        <f t="shared" si="3"/>
        <v>28</v>
      </c>
    </row>
    <row r="16" spans="2:9" ht="12.75">
      <c r="B16" s="95" t="s">
        <v>259</v>
      </c>
      <c r="C16" s="112">
        <v>7</v>
      </c>
      <c r="D16" s="218">
        <f t="shared" si="0"/>
        <v>0.11475409836065574</v>
      </c>
      <c r="E16" s="123">
        <v>7</v>
      </c>
      <c r="F16" s="190">
        <f t="shared" si="1"/>
        <v>0.11475409836065574</v>
      </c>
      <c r="G16" s="125">
        <v>47</v>
      </c>
      <c r="H16" s="190">
        <f t="shared" si="2"/>
        <v>0.7704918032786885</v>
      </c>
      <c r="I16" s="113">
        <f t="shared" si="3"/>
        <v>61</v>
      </c>
    </row>
    <row r="17" spans="2:9" ht="13.5" thickBot="1">
      <c r="B17" s="107" t="s">
        <v>267</v>
      </c>
      <c r="C17" s="114">
        <v>2</v>
      </c>
      <c r="D17" s="219">
        <f t="shared" si="0"/>
        <v>0.125</v>
      </c>
      <c r="E17" s="124">
        <v>1</v>
      </c>
      <c r="F17" s="191">
        <f t="shared" si="1"/>
        <v>0.0625</v>
      </c>
      <c r="G17" s="126">
        <v>13</v>
      </c>
      <c r="H17" s="191">
        <f t="shared" si="2"/>
        <v>0.8125</v>
      </c>
      <c r="I17" s="120">
        <f t="shared" si="3"/>
        <v>16</v>
      </c>
    </row>
    <row r="18" spans="2:9" ht="13.5" thickBot="1">
      <c r="B18" s="96" t="s">
        <v>165</v>
      </c>
      <c r="C18" s="116">
        <v>65</v>
      </c>
      <c r="D18" s="224">
        <f t="shared" si="0"/>
        <v>0.15931372549019607</v>
      </c>
      <c r="E18" s="117">
        <v>69</v>
      </c>
      <c r="F18" s="201">
        <f t="shared" si="1"/>
        <v>0.16911764705882354</v>
      </c>
      <c r="G18" s="127">
        <v>274</v>
      </c>
      <c r="H18" s="201">
        <f t="shared" si="2"/>
        <v>0.6715686274509803</v>
      </c>
      <c r="I18" s="115">
        <f t="shared" si="3"/>
        <v>408</v>
      </c>
    </row>
    <row r="19" spans="2:12" ht="12.75">
      <c r="B19" s="52"/>
      <c r="C19" s="33"/>
      <c r="D19" s="33"/>
      <c r="E19" s="18"/>
      <c r="F19" s="18"/>
      <c r="G19" s="33"/>
      <c r="H19" s="33"/>
      <c r="I19" s="18"/>
      <c r="J19" s="33"/>
      <c r="K19" s="18"/>
      <c r="L19" s="33"/>
    </row>
    <row r="20" ht="12.75">
      <c r="B20" s="6" t="s">
        <v>5</v>
      </c>
    </row>
    <row r="21" ht="12.75">
      <c r="B21" t="s">
        <v>191</v>
      </c>
    </row>
    <row r="22" ht="12.75">
      <c r="B22" s="7" t="s">
        <v>9</v>
      </c>
    </row>
    <row r="23" ht="12.75">
      <c r="B23" s="7" t="s">
        <v>58</v>
      </c>
    </row>
    <row r="24" ht="12.75">
      <c r="B24" t="s">
        <v>74</v>
      </c>
    </row>
    <row r="25" ht="12.75">
      <c r="B25" s="7"/>
    </row>
    <row r="26" spans="2:45" ht="18">
      <c r="B26" s="548" t="s">
        <v>239</v>
      </c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8" spans="2:45" ht="15">
      <c r="B28" s="570" t="s">
        <v>27</v>
      </c>
      <c r="C28" s="570" t="s">
        <v>100</v>
      </c>
      <c r="D28" s="570"/>
      <c r="E28" s="571" t="s">
        <v>85</v>
      </c>
      <c r="F28" s="571"/>
      <c r="G28" s="570" t="s">
        <v>86</v>
      </c>
      <c r="H28" s="570"/>
      <c r="I28" s="570" t="s">
        <v>87</v>
      </c>
      <c r="J28" s="570"/>
      <c r="K28" s="570" t="s">
        <v>88</v>
      </c>
      <c r="L28" s="570"/>
      <c r="M28" s="570" t="s">
        <v>89</v>
      </c>
      <c r="N28" s="572"/>
      <c r="O28" s="570" t="s">
        <v>91</v>
      </c>
      <c r="P28" s="570"/>
      <c r="Q28" s="570" t="s">
        <v>92</v>
      </c>
      <c r="R28" s="570"/>
      <c r="S28" s="570" t="s">
        <v>94</v>
      </c>
      <c r="T28" s="570"/>
      <c r="U28" s="570" t="s">
        <v>47</v>
      </c>
      <c r="V28" s="570"/>
      <c r="W28" s="570" t="s">
        <v>93</v>
      </c>
      <c r="X28" s="570"/>
      <c r="Y28" s="571" t="s">
        <v>96</v>
      </c>
      <c r="Z28" s="571"/>
      <c r="AA28" s="570" t="s">
        <v>97</v>
      </c>
      <c r="AB28" s="570"/>
      <c r="AC28" s="570" t="s">
        <v>106</v>
      </c>
      <c r="AD28" s="570"/>
      <c r="AE28" s="570" t="s">
        <v>107</v>
      </c>
      <c r="AF28" s="570"/>
      <c r="AG28" s="570" t="s">
        <v>7</v>
      </c>
      <c r="AH28" s="570"/>
      <c r="AI28" s="570" t="s">
        <v>98</v>
      </c>
      <c r="AJ28" s="570"/>
      <c r="AK28" s="570" t="s">
        <v>110</v>
      </c>
      <c r="AL28" s="570"/>
      <c r="AM28" s="570" t="s">
        <v>99</v>
      </c>
      <c r="AN28" s="570"/>
      <c r="AO28" s="571" t="s">
        <v>150</v>
      </c>
      <c r="AP28" s="571"/>
      <c r="AQ28" s="570" t="s">
        <v>114</v>
      </c>
      <c r="AR28" s="570"/>
      <c r="AS28" s="570" t="s">
        <v>4</v>
      </c>
    </row>
    <row r="29" spans="2:45" ht="15">
      <c r="B29" s="570"/>
      <c r="C29" s="121" t="s">
        <v>102</v>
      </c>
      <c r="D29" s="121" t="s">
        <v>3</v>
      </c>
      <c r="E29" s="121" t="s">
        <v>102</v>
      </c>
      <c r="F29" s="121" t="s">
        <v>3</v>
      </c>
      <c r="G29" s="121" t="s">
        <v>102</v>
      </c>
      <c r="H29" s="121" t="s">
        <v>3</v>
      </c>
      <c r="I29" s="121" t="s">
        <v>102</v>
      </c>
      <c r="J29" s="121" t="s">
        <v>3</v>
      </c>
      <c r="K29" s="121" t="s">
        <v>102</v>
      </c>
      <c r="L29" s="121" t="s">
        <v>3</v>
      </c>
      <c r="M29" s="121" t="s">
        <v>102</v>
      </c>
      <c r="N29" s="128" t="s">
        <v>3</v>
      </c>
      <c r="O29" s="121" t="s">
        <v>102</v>
      </c>
      <c r="P29" s="121" t="s">
        <v>3</v>
      </c>
      <c r="Q29" s="121" t="s">
        <v>102</v>
      </c>
      <c r="R29" s="121" t="s">
        <v>3</v>
      </c>
      <c r="S29" s="121" t="s">
        <v>102</v>
      </c>
      <c r="T29" s="121" t="s">
        <v>3</v>
      </c>
      <c r="U29" s="121" t="s">
        <v>102</v>
      </c>
      <c r="V29" s="121" t="s">
        <v>3</v>
      </c>
      <c r="W29" s="121" t="s">
        <v>102</v>
      </c>
      <c r="X29" s="121" t="s">
        <v>3</v>
      </c>
      <c r="Y29" s="121" t="s">
        <v>102</v>
      </c>
      <c r="Z29" s="121" t="s">
        <v>3</v>
      </c>
      <c r="AA29" s="121" t="s">
        <v>102</v>
      </c>
      <c r="AB29" s="121" t="s">
        <v>3</v>
      </c>
      <c r="AC29" s="121" t="s">
        <v>102</v>
      </c>
      <c r="AD29" s="121" t="s">
        <v>3</v>
      </c>
      <c r="AE29" s="121" t="s">
        <v>102</v>
      </c>
      <c r="AF29" s="121" t="s">
        <v>3</v>
      </c>
      <c r="AG29" s="121" t="s">
        <v>102</v>
      </c>
      <c r="AH29" s="121" t="s">
        <v>3</v>
      </c>
      <c r="AI29" s="121" t="s">
        <v>102</v>
      </c>
      <c r="AJ29" s="121" t="s">
        <v>3</v>
      </c>
      <c r="AK29" s="121" t="s">
        <v>102</v>
      </c>
      <c r="AL29" s="121" t="s">
        <v>3</v>
      </c>
      <c r="AM29" s="121" t="s">
        <v>102</v>
      </c>
      <c r="AN29" s="121" t="s">
        <v>3</v>
      </c>
      <c r="AO29" s="121" t="s">
        <v>102</v>
      </c>
      <c r="AP29" s="121" t="s">
        <v>3</v>
      </c>
      <c r="AQ29" s="121" t="s">
        <v>102</v>
      </c>
      <c r="AR29" s="121" t="s">
        <v>3</v>
      </c>
      <c r="AS29" s="570"/>
    </row>
    <row r="30" spans="2:45" ht="12.75">
      <c r="B30" s="95" t="s">
        <v>262</v>
      </c>
      <c r="C30" s="75">
        <v>12</v>
      </c>
      <c r="D30" s="220">
        <f>C30/AS30</f>
        <v>0.08333333333333333</v>
      </c>
      <c r="E30" s="108"/>
      <c r="F30" s="190">
        <f>E30/AS30</f>
        <v>0</v>
      </c>
      <c r="G30" s="75">
        <v>2</v>
      </c>
      <c r="H30" s="216">
        <f>G30/AS30</f>
        <v>0.013888888888888888</v>
      </c>
      <c r="I30" s="75">
        <v>6</v>
      </c>
      <c r="J30" s="190">
        <f>I30/AS30</f>
        <v>0.041666666666666664</v>
      </c>
      <c r="K30" s="108">
        <v>4</v>
      </c>
      <c r="L30" s="190">
        <f>K30/AS30</f>
        <v>0.027777777777777776</v>
      </c>
      <c r="M30" s="75">
        <v>2</v>
      </c>
      <c r="N30" s="190">
        <f>M30/AS30</f>
        <v>0.013888888888888888</v>
      </c>
      <c r="O30" s="108">
        <v>2</v>
      </c>
      <c r="P30" s="223">
        <f>O30/AS30</f>
        <v>0.013888888888888888</v>
      </c>
      <c r="Q30" s="108"/>
      <c r="R30" s="223">
        <f>Q30/AS30</f>
        <v>0</v>
      </c>
      <c r="S30" s="108"/>
      <c r="T30" s="223">
        <f>S30/AS30</f>
        <v>0</v>
      </c>
      <c r="U30" s="108">
        <v>31</v>
      </c>
      <c r="V30" s="190">
        <f>U30/AS30</f>
        <v>0.2152777777777778</v>
      </c>
      <c r="W30" s="75">
        <v>2</v>
      </c>
      <c r="X30" s="190">
        <f>W30/AS30</f>
        <v>0.013888888888888888</v>
      </c>
      <c r="Y30" s="75"/>
      <c r="Z30" s="190">
        <f>Y30/AS30</f>
        <v>0</v>
      </c>
      <c r="AA30" s="75"/>
      <c r="AB30" s="218">
        <f>AA30/AS30</f>
        <v>0</v>
      </c>
      <c r="AC30" s="132">
        <v>2</v>
      </c>
      <c r="AD30" s="190">
        <f>AC30/AS30</f>
        <v>0.013888888888888888</v>
      </c>
      <c r="AE30" s="75"/>
      <c r="AF30" s="190">
        <f>AE30/AS30</f>
        <v>0</v>
      </c>
      <c r="AG30" s="75">
        <v>53</v>
      </c>
      <c r="AH30" s="218">
        <f>AG30/AS30</f>
        <v>0.3680555555555556</v>
      </c>
      <c r="AI30" s="75">
        <v>13</v>
      </c>
      <c r="AJ30" s="190">
        <f>AI30/AS30</f>
        <v>0.09027777777777778</v>
      </c>
      <c r="AK30" s="133">
        <v>15</v>
      </c>
      <c r="AL30" s="190">
        <f>AK30/AS30</f>
        <v>0.10416666666666667</v>
      </c>
      <c r="AM30" s="133"/>
      <c r="AN30" s="190">
        <f>AM30/AS30</f>
        <v>0</v>
      </c>
      <c r="AO30" s="133"/>
      <c r="AP30" s="190">
        <f>AO30/AS30</f>
        <v>0</v>
      </c>
      <c r="AQ30" s="133"/>
      <c r="AR30" s="190">
        <f>AQ30/AS30</f>
        <v>0</v>
      </c>
      <c r="AS30" s="134">
        <f>SUM(AQ30,AO30,AM30,AK30,AI30,AG30,AE30,AC30,AA30,Y30,W30,U30,S30,Q30,O30,M30,K30,I30,G30,E30,C30)</f>
        <v>144</v>
      </c>
    </row>
    <row r="31" spans="2:45" ht="12.75">
      <c r="B31" s="95" t="s">
        <v>244</v>
      </c>
      <c r="C31" s="75">
        <v>1</v>
      </c>
      <c r="D31" s="220">
        <f aca="true" t="shared" si="4" ref="D31:D42">C31/AS31</f>
        <v>0.03333333333333333</v>
      </c>
      <c r="E31" s="75"/>
      <c r="F31" s="190">
        <f aca="true" t="shared" si="5" ref="F31:F42">E31/AS31</f>
        <v>0</v>
      </c>
      <c r="G31" s="75">
        <v>1</v>
      </c>
      <c r="H31" s="216">
        <f aca="true" t="shared" si="6" ref="H31:H42">G31/AS31</f>
        <v>0.03333333333333333</v>
      </c>
      <c r="I31" s="75">
        <v>1</v>
      </c>
      <c r="J31" s="190">
        <f aca="true" t="shared" si="7" ref="J31:J42">I31/AS31</f>
        <v>0.03333333333333333</v>
      </c>
      <c r="K31" s="75">
        <v>2</v>
      </c>
      <c r="L31" s="190">
        <f aca="true" t="shared" si="8" ref="L31:L42">K31/AS31</f>
        <v>0.06666666666666667</v>
      </c>
      <c r="M31" s="75">
        <v>1</v>
      </c>
      <c r="N31" s="190">
        <f aca="true" t="shared" si="9" ref="N31:N42">M31/AS31</f>
        <v>0.03333333333333333</v>
      </c>
      <c r="O31" s="111"/>
      <c r="P31" s="223">
        <f aca="true" t="shared" si="10" ref="P31:P42">O31/AS31</f>
        <v>0</v>
      </c>
      <c r="Q31" s="75">
        <v>1</v>
      </c>
      <c r="R31" s="223">
        <f aca="true" t="shared" si="11" ref="R31:R42">Q31/AS31</f>
        <v>0.03333333333333333</v>
      </c>
      <c r="S31" s="111"/>
      <c r="T31" s="223">
        <f aca="true" t="shared" si="12" ref="T31:T42">S31/AS31</f>
        <v>0</v>
      </c>
      <c r="U31" s="75">
        <v>5</v>
      </c>
      <c r="V31" s="190">
        <f aca="true" t="shared" si="13" ref="V31:V42">U31/AS31</f>
        <v>0.16666666666666666</v>
      </c>
      <c r="W31" s="75"/>
      <c r="X31" s="190">
        <f aca="true" t="shared" si="14" ref="X31:X42">W31/AS31</f>
        <v>0</v>
      </c>
      <c r="Y31" s="75"/>
      <c r="Z31" s="190">
        <f aca="true" t="shared" si="15" ref="Z31:Z42">Y31/AS31</f>
        <v>0</v>
      </c>
      <c r="AA31" s="75"/>
      <c r="AB31" s="218">
        <f aca="true" t="shared" si="16" ref="AB31:AB42">AA31/AS31</f>
        <v>0</v>
      </c>
      <c r="AC31" s="103">
        <v>1</v>
      </c>
      <c r="AD31" s="190">
        <f aca="true" t="shared" si="17" ref="AD31:AD42">AC31/AS31</f>
        <v>0.03333333333333333</v>
      </c>
      <c r="AE31" s="75"/>
      <c r="AF31" s="190">
        <f aca="true" t="shared" si="18" ref="AF31:AF42">AE31/AS31</f>
        <v>0</v>
      </c>
      <c r="AG31" s="75">
        <v>13</v>
      </c>
      <c r="AH31" s="218">
        <f aca="true" t="shared" si="19" ref="AH31:AH42">AG31/AS31</f>
        <v>0.43333333333333335</v>
      </c>
      <c r="AI31" s="75"/>
      <c r="AJ31" s="190">
        <f aca="true" t="shared" si="20" ref="AJ31:AJ42">AI31/AS31</f>
        <v>0</v>
      </c>
      <c r="AK31" s="133">
        <v>2</v>
      </c>
      <c r="AL31" s="190">
        <f aca="true" t="shared" si="21" ref="AL31:AL42">AK31/AS31</f>
        <v>0.06666666666666667</v>
      </c>
      <c r="AM31" s="133">
        <v>2</v>
      </c>
      <c r="AN31" s="190">
        <f aca="true" t="shared" si="22" ref="AN31:AN42">AM31/AS31</f>
        <v>0.06666666666666667</v>
      </c>
      <c r="AO31" s="133"/>
      <c r="AP31" s="190">
        <f aca="true" t="shared" si="23" ref="AP31:AP42">AO31/AS31</f>
        <v>0</v>
      </c>
      <c r="AQ31" s="133"/>
      <c r="AR31" s="190">
        <f aca="true" t="shared" si="24" ref="AR31:AR42">AQ31/AS31</f>
        <v>0</v>
      </c>
      <c r="AS31" s="134">
        <f aca="true" t="shared" si="25" ref="AS31:AS42">SUM(AQ31,AO31,AM31,AK31,AI31,AG31,AE31,AC31,AA31,Y31,W31,U31,S31,Q31,O31,M31,K31,I31,G31,E31,C31)</f>
        <v>30</v>
      </c>
    </row>
    <row r="32" spans="2:45" ht="12.75">
      <c r="B32" s="95" t="s">
        <v>263</v>
      </c>
      <c r="C32" s="75"/>
      <c r="D32" s="220">
        <f t="shared" si="4"/>
        <v>0</v>
      </c>
      <c r="E32" s="75"/>
      <c r="F32" s="190">
        <f t="shared" si="5"/>
        <v>0</v>
      </c>
      <c r="G32" s="75"/>
      <c r="H32" s="216">
        <f t="shared" si="6"/>
        <v>0</v>
      </c>
      <c r="I32" s="75"/>
      <c r="J32" s="190">
        <f t="shared" si="7"/>
        <v>0</v>
      </c>
      <c r="K32" s="75">
        <v>1</v>
      </c>
      <c r="L32" s="190">
        <f t="shared" si="8"/>
        <v>0.05</v>
      </c>
      <c r="M32" s="75"/>
      <c r="N32" s="190">
        <f t="shared" si="9"/>
        <v>0</v>
      </c>
      <c r="O32" s="111"/>
      <c r="P32" s="223">
        <f t="shared" si="10"/>
        <v>0</v>
      </c>
      <c r="Q32" s="75"/>
      <c r="R32" s="223">
        <f t="shared" si="11"/>
        <v>0</v>
      </c>
      <c r="S32" s="111">
        <v>1</v>
      </c>
      <c r="T32" s="223">
        <f t="shared" si="12"/>
        <v>0.05</v>
      </c>
      <c r="U32" s="75">
        <v>1</v>
      </c>
      <c r="V32" s="190">
        <f t="shared" si="13"/>
        <v>0.05</v>
      </c>
      <c r="W32" s="75"/>
      <c r="X32" s="190">
        <f t="shared" si="14"/>
        <v>0</v>
      </c>
      <c r="Y32" s="75"/>
      <c r="Z32" s="190">
        <f t="shared" si="15"/>
        <v>0</v>
      </c>
      <c r="AA32" s="75"/>
      <c r="AB32" s="218">
        <f t="shared" si="16"/>
        <v>0</v>
      </c>
      <c r="AC32" s="103">
        <v>1</v>
      </c>
      <c r="AD32" s="190">
        <f t="shared" si="17"/>
        <v>0.05</v>
      </c>
      <c r="AE32" s="75">
        <v>1</v>
      </c>
      <c r="AF32" s="190">
        <f t="shared" si="18"/>
        <v>0.05</v>
      </c>
      <c r="AG32" s="75">
        <v>14</v>
      </c>
      <c r="AH32" s="218">
        <f t="shared" si="19"/>
        <v>0.7</v>
      </c>
      <c r="AI32" s="75">
        <v>1</v>
      </c>
      <c r="AJ32" s="190">
        <f t="shared" si="20"/>
        <v>0.05</v>
      </c>
      <c r="AK32" s="133"/>
      <c r="AL32" s="190">
        <f t="shared" si="21"/>
        <v>0</v>
      </c>
      <c r="AM32" s="133"/>
      <c r="AN32" s="190">
        <f t="shared" si="22"/>
        <v>0</v>
      </c>
      <c r="AO32" s="133"/>
      <c r="AP32" s="190">
        <f t="shared" si="23"/>
        <v>0</v>
      </c>
      <c r="AQ32" s="133"/>
      <c r="AR32" s="190">
        <f t="shared" si="24"/>
        <v>0</v>
      </c>
      <c r="AS32" s="134">
        <f t="shared" si="25"/>
        <v>20</v>
      </c>
    </row>
    <row r="33" spans="2:45" ht="12.75">
      <c r="B33" s="95" t="s">
        <v>264</v>
      </c>
      <c r="C33" s="75">
        <v>1</v>
      </c>
      <c r="D33" s="220">
        <f t="shared" si="4"/>
        <v>0.0625</v>
      </c>
      <c r="E33" s="111"/>
      <c r="F33" s="190">
        <f t="shared" si="5"/>
        <v>0</v>
      </c>
      <c r="G33" s="111"/>
      <c r="H33" s="216">
        <f t="shared" si="6"/>
        <v>0</v>
      </c>
      <c r="I33" s="75"/>
      <c r="J33" s="190">
        <f t="shared" si="7"/>
        <v>0</v>
      </c>
      <c r="K33" s="75">
        <v>1</v>
      </c>
      <c r="L33" s="190">
        <f t="shared" si="8"/>
        <v>0.0625</v>
      </c>
      <c r="M33" s="75"/>
      <c r="N33" s="190">
        <f t="shared" si="9"/>
        <v>0</v>
      </c>
      <c r="O33" s="111">
        <v>2</v>
      </c>
      <c r="P33" s="223">
        <f t="shared" si="10"/>
        <v>0.125</v>
      </c>
      <c r="Q33" s="75"/>
      <c r="R33" s="223">
        <f t="shared" si="11"/>
        <v>0</v>
      </c>
      <c r="S33" s="111">
        <v>1</v>
      </c>
      <c r="T33" s="223">
        <f t="shared" si="12"/>
        <v>0.0625</v>
      </c>
      <c r="U33" s="75">
        <v>2</v>
      </c>
      <c r="V33" s="190">
        <f t="shared" si="13"/>
        <v>0.125</v>
      </c>
      <c r="W33" s="75"/>
      <c r="X33" s="190">
        <f t="shared" si="14"/>
        <v>0</v>
      </c>
      <c r="Y33" s="75"/>
      <c r="Z33" s="190">
        <f t="shared" si="15"/>
        <v>0</v>
      </c>
      <c r="AA33" s="75"/>
      <c r="AB33" s="218">
        <f t="shared" si="16"/>
        <v>0</v>
      </c>
      <c r="AC33" s="103"/>
      <c r="AD33" s="190">
        <f t="shared" si="17"/>
        <v>0</v>
      </c>
      <c r="AE33" s="75"/>
      <c r="AF33" s="190">
        <f t="shared" si="18"/>
        <v>0</v>
      </c>
      <c r="AG33" s="75">
        <v>4</v>
      </c>
      <c r="AH33" s="218">
        <f t="shared" si="19"/>
        <v>0.25</v>
      </c>
      <c r="AI33" s="75">
        <v>3</v>
      </c>
      <c r="AJ33" s="190">
        <f t="shared" si="20"/>
        <v>0.1875</v>
      </c>
      <c r="AK33" s="133">
        <v>2</v>
      </c>
      <c r="AL33" s="190">
        <f t="shared" si="21"/>
        <v>0.125</v>
      </c>
      <c r="AM33" s="133"/>
      <c r="AN33" s="190">
        <f t="shared" si="22"/>
        <v>0</v>
      </c>
      <c r="AO33" s="133"/>
      <c r="AP33" s="190">
        <f t="shared" si="23"/>
        <v>0</v>
      </c>
      <c r="AQ33" s="133"/>
      <c r="AR33" s="190">
        <f t="shared" si="24"/>
        <v>0</v>
      </c>
      <c r="AS33" s="134">
        <f t="shared" si="25"/>
        <v>16</v>
      </c>
    </row>
    <row r="34" spans="2:45" ht="12.75">
      <c r="B34" s="95" t="s">
        <v>247</v>
      </c>
      <c r="C34" s="75">
        <v>3</v>
      </c>
      <c r="D34" s="220">
        <f t="shared" si="4"/>
        <v>0.2</v>
      </c>
      <c r="E34" s="111"/>
      <c r="F34" s="190">
        <f t="shared" si="5"/>
        <v>0</v>
      </c>
      <c r="G34" s="75"/>
      <c r="H34" s="216">
        <f t="shared" si="6"/>
        <v>0</v>
      </c>
      <c r="I34" s="75"/>
      <c r="J34" s="190">
        <f t="shared" si="7"/>
        <v>0</v>
      </c>
      <c r="K34" s="75"/>
      <c r="L34" s="190">
        <f t="shared" si="8"/>
        <v>0</v>
      </c>
      <c r="M34" s="75"/>
      <c r="N34" s="190">
        <f t="shared" si="9"/>
        <v>0</v>
      </c>
      <c r="O34" s="111"/>
      <c r="P34" s="223">
        <f t="shared" si="10"/>
        <v>0</v>
      </c>
      <c r="Q34" s="75"/>
      <c r="R34" s="223">
        <f t="shared" si="11"/>
        <v>0</v>
      </c>
      <c r="S34" s="111"/>
      <c r="T34" s="223">
        <f t="shared" si="12"/>
        <v>0</v>
      </c>
      <c r="U34" s="75">
        <v>2</v>
      </c>
      <c r="V34" s="190">
        <f t="shared" si="13"/>
        <v>0.13333333333333333</v>
      </c>
      <c r="W34" s="75"/>
      <c r="X34" s="190">
        <f t="shared" si="14"/>
        <v>0</v>
      </c>
      <c r="Y34" s="75"/>
      <c r="Z34" s="190">
        <f t="shared" si="15"/>
        <v>0</v>
      </c>
      <c r="AA34" s="75"/>
      <c r="AB34" s="218">
        <f t="shared" si="16"/>
        <v>0</v>
      </c>
      <c r="AC34" s="103"/>
      <c r="AD34" s="190">
        <f t="shared" si="17"/>
        <v>0</v>
      </c>
      <c r="AE34" s="75"/>
      <c r="AF34" s="190">
        <f t="shared" si="18"/>
        <v>0</v>
      </c>
      <c r="AG34" s="75">
        <v>9</v>
      </c>
      <c r="AH34" s="218">
        <f t="shared" si="19"/>
        <v>0.6</v>
      </c>
      <c r="AI34" s="75">
        <v>1</v>
      </c>
      <c r="AJ34" s="190">
        <f t="shared" si="20"/>
        <v>0.06666666666666667</v>
      </c>
      <c r="AK34" s="133"/>
      <c r="AL34" s="190">
        <f t="shared" si="21"/>
        <v>0</v>
      </c>
      <c r="AM34" s="133"/>
      <c r="AN34" s="190">
        <f t="shared" si="22"/>
        <v>0</v>
      </c>
      <c r="AO34" s="133"/>
      <c r="AP34" s="190">
        <f t="shared" si="23"/>
        <v>0</v>
      </c>
      <c r="AQ34" s="133"/>
      <c r="AR34" s="190">
        <f t="shared" si="24"/>
        <v>0</v>
      </c>
      <c r="AS34" s="134">
        <f t="shared" si="25"/>
        <v>15</v>
      </c>
    </row>
    <row r="35" spans="2:45" ht="12.75">
      <c r="B35" s="95" t="s">
        <v>113</v>
      </c>
      <c r="C35" s="75">
        <v>1</v>
      </c>
      <c r="D35" s="220">
        <f t="shared" si="4"/>
        <v>0.043478260869565216</v>
      </c>
      <c r="E35" s="111"/>
      <c r="F35" s="190">
        <f t="shared" si="5"/>
        <v>0</v>
      </c>
      <c r="G35" s="75">
        <v>2</v>
      </c>
      <c r="H35" s="216">
        <f t="shared" si="6"/>
        <v>0.08695652173913043</v>
      </c>
      <c r="I35" s="75">
        <v>1</v>
      </c>
      <c r="J35" s="190">
        <f t="shared" si="7"/>
        <v>0.043478260869565216</v>
      </c>
      <c r="K35" s="75"/>
      <c r="L35" s="190">
        <f t="shared" si="8"/>
        <v>0</v>
      </c>
      <c r="M35" s="75">
        <v>2</v>
      </c>
      <c r="N35" s="190">
        <f t="shared" si="9"/>
        <v>0.08695652173913043</v>
      </c>
      <c r="O35" s="111"/>
      <c r="P35" s="223">
        <f t="shared" si="10"/>
        <v>0</v>
      </c>
      <c r="Q35" s="75"/>
      <c r="R35" s="223">
        <f t="shared" si="11"/>
        <v>0</v>
      </c>
      <c r="S35" s="111"/>
      <c r="T35" s="223">
        <f t="shared" si="12"/>
        <v>0</v>
      </c>
      <c r="U35" s="75">
        <v>5</v>
      </c>
      <c r="V35" s="190">
        <f t="shared" si="13"/>
        <v>0.21739130434782608</v>
      </c>
      <c r="W35" s="75">
        <v>1</v>
      </c>
      <c r="X35" s="190">
        <f t="shared" si="14"/>
        <v>0.043478260869565216</v>
      </c>
      <c r="Y35" s="75">
        <v>2</v>
      </c>
      <c r="Z35" s="190">
        <f t="shared" si="15"/>
        <v>0.08695652173913043</v>
      </c>
      <c r="AA35" s="75"/>
      <c r="AB35" s="218">
        <f t="shared" si="16"/>
        <v>0</v>
      </c>
      <c r="AC35" s="103"/>
      <c r="AD35" s="190">
        <f t="shared" si="17"/>
        <v>0</v>
      </c>
      <c r="AE35" s="75"/>
      <c r="AF35" s="190">
        <f t="shared" si="18"/>
        <v>0</v>
      </c>
      <c r="AG35" s="75">
        <v>3</v>
      </c>
      <c r="AH35" s="218">
        <f t="shared" si="19"/>
        <v>0.13043478260869565</v>
      </c>
      <c r="AI35" s="75">
        <v>4</v>
      </c>
      <c r="AJ35" s="190">
        <f t="shared" si="20"/>
        <v>0.17391304347826086</v>
      </c>
      <c r="AK35" s="133">
        <v>1</v>
      </c>
      <c r="AL35" s="190">
        <f t="shared" si="21"/>
        <v>0.043478260869565216</v>
      </c>
      <c r="AM35" s="133">
        <v>1</v>
      </c>
      <c r="AN35" s="190">
        <f t="shared" si="22"/>
        <v>0.043478260869565216</v>
      </c>
      <c r="AO35" s="133"/>
      <c r="AP35" s="190">
        <f t="shared" si="23"/>
        <v>0</v>
      </c>
      <c r="AQ35" s="133"/>
      <c r="AR35" s="190">
        <f t="shared" si="24"/>
        <v>0</v>
      </c>
      <c r="AS35" s="134">
        <f t="shared" si="25"/>
        <v>23</v>
      </c>
    </row>
    <row r="36" spans="2:45" ht="12.75">
      <c r="B36" s="95" t="s">
        <v>265</v>
      </c>
      <c r="C36" s="75"/>
      <c r="D36" s="220">
        <f t="shared" si="4"/>
        <v>0</v>
      </c>
      <c r="E36" s="111"/>
      <c r="F36" s="190">
        <f t="shared" si="5"/>
        <v>0</v>
      </c>
      <c r="G36" s="75">
        <v>1</v>
      </c>
      <c r="H36" s="216">
        <f t="shared" si="6"/>
        <v>0.06666666666666667</v>
      </c>
      <c r="I36" s="75"/>
      <c r="J36" s="190">
        <f t="shared" si="7"/>
        <v>0</v>
      </c>
      <c r="K36" s="75"/>
      <c r="L36" s="190">
        <f t="shared" si="8"/>
        <v>0</v>
      </c>
      <c r="M36" s="75">
        <v>1</v>
      </c>
      <c r="N36" s="190">
        <f t="shared" si="9"/>
        <v>0.06666666666666667</v>
      </c>
      <c r="O36" s="111"/>
      <c r="P36" s="223">
        <f t="shared" si="10"/>
        <v>0</v>
      </c>
      <c r="Q36" s="75">
        <v>1</v>
      </c>
      <c r="R36" s="223">
        <f t="shared" si="11"/>
        <v>0.06666666666666667</v>
      </c>
      <c r="S36" s="111">
        <v>1</v>
      </c>
      <c r="T36" s="223">
        <f t="shared" si="12"/>
        <v>0.06666666666666667</v>
      </c>
      <c r="U36" s="75">
        <v>1</v>
      </c>
      <c r="V36" s="190">
        <f t="shared" si="13"/>
        <v>0.06666666666666667</v>
      </c>
      <c r="W36" s="75"/>
      <c r="X36" s="190">
        <f t="shared" si="14"/>
        <v>0</v>
      </c>
      <c r="Y36" s="75"/>
      <c r="Z36" s="190">
        <f t="shared" si="15"/>
        <v>0</v>
      </c>
      <c r="AA36" s="75"/>
      <c r="AB36" s="218">
        <f t="shared" si="16"/>
        <v>0</v>
      </c>
      <c r="AC36" s="103"/>
      <c r="AD36" s="190">
        <f t="shared" si="17"/>
        <v>0</v>
      </c>
      <c r="AE36" s="75">
        <v>1</v>
      </c>
      <c r="AF36" s="190">
        <f t="shared" si="18"/>
        <v>0.06666666666666667</v>
      </c>
      <c r="AG36" s="75">
        <v>9</v>
      </c>
      <c r="AH36" s="218">
        <f t="shared" si="19"/>
        <v>0.6</v>
      </c>
      <c r="AI36" s="75"/>
      <c r="AJ36" s="190">
        <f t="shared" si="20"/>
        <v>0</v>
      </c>
      <c r="AK36" s="133"/>
      <c r="AL36" s="190">
        <f t="shared" si="21"/>
        <v>0</v>
      </c>
      <c r="AM36" s="133"/>
      <c r="AN36" s="190">
        <f t="shared" si="22"/>
        <v>0</v>
      </c>
      <c r="AO36" s="133"/>
      <c r="AP36" s="190">
        <f t="shared" si="23"/>
        <v>0</v>
      </c>
      <c r="AQ36" s="133"/>
      <c r="AR36" s="190">
        <f t="shared" si="24"/>
        <v>0</v>
      </c>
      <c r="AS36" s="134">
        <f t="shared" si="25"/>
        <v>15</v>
      </c>
    </row>
    <row r="37" spans="2:45" ht="12.75">
      <c r="B37" s="95" t="s">
        <v>266</v>
      </c>
      <c r="C37" s="75">
        <v>1</v>
      </c>
      <c r="D37" s="220">
        <f t="shared" si="4"/>
        <v>0.07692307692307693</v>
      </c>
      <c r="E37" s="111"/>
      <c r="F37" s="190">
        <f t="shared" si="5"/>
        <v>0</v>
      </c>
      <c r="G37" s="75"/>
      <c r="H37" s="216">
        <f t="shared" si="6"/>
        <v>0</v>
      </c>
      <c r="I37" s="75"/>
      <c r="J37" s="190">
        <f t="shared" si="7"/>
        <v>0</v>
      </c>
      <c r="K37" s="75"/>
      <c r="L37" s="190">
        <f t="shared" si="8"/>
        <v>0</v>
      </c>
      <c r="M37" s="75"/>
      <c r="N37" s="190">
        <f t="shared" si="9"/>
        <v>0</v>
      </c>
      <c r="O37" s="111"/>
      <c r="P37" s="223">
        <f t="shared" si="10"/>
        <v>0</v>
      </c>
      <c r="Q37" s="75"/>
      <c r="R37" s="223">
        <f t="shared" si="11"/>
        <v>0</v>
      </c>
      <c r="S37" s="111"/>
      <c r="T37" s="223">
        <f t="shared" si="12"/>
        <v>0</v>
      </c>
      <c r="U37" s="75"/>
      <c r="V37" s="190">
        <f t="shared" si="13"/>
        <v>0</v>
      </c>
      <c r="W37" s="75"/>
      <c r="X37" s="190">
        <f t="shared" si="14"/>
        <v>0</v>
      </c>
      <c r="Y37" s="75"/>
      <c r="Z37" s="190">
        <f t="shared" si="15"/>
        <v>0</v>
      </c>
      <c r="AA37" s="75"/>
      <c r="AB37" s="218">
        <f t="shared" si="16"/>
        <v>0</v>
      </c>
      <c r="AC37" s="103"/>
      <c r="AD37" s="190">
        <f t="shared" si="17"/>
        <v>0</v>
      </c>
      <c r="AE37" s="75">
        <v>1</v>
      </c>
      <c r="AF37" s="190">
        <f t="shared" si="18"/>
        <v>0.07692307692307693</v>
      </c>
      <c r="AG37" s="75">
        <v>9</v>
      </c>
      <c r="AH37" s="218">
        <f t="shared" si="19"/>
        <v>0.6923076923076923</v>
      </c>
      <c r="AI37" s="75">
        <v>2</v>
      </c>
      <c r="AJ37" s="190">
        <f t="shared" si="20"/>
        <v>0.15384615384615385</v>
      </c>
      <c r="AK37" s="133"/>
      <c r="AL37" s="190">
        <f t="shared" si="21"/>
        <v>0</v>
      </c>
      <c r="AM37" s="133"/>
      <c r="AN37" s="190">
        <f t="shared" si="22"/>
        <v>0</v>
      </c>
      <c r="AO37" s="133"/>
      <c r="AP37" s="190">
        <f t="shared" si="23"/>
        <v>0</v>
      </c>
      <c r="AQ37" s="133"/>
      <c r="AR37" s="190">
        <f t="shared" si="24"/>
        <v>0</v>
      </c>
      <c r="AS37" s="134">
        <f t="shared" si="25"/>
        <v>13</v>
      </c>
    </row>
    <row r="38" spans="2:45" ht="12.75">
      <c r="B38" s="95" t="s">
        <v>254</v>
      </c>
      <c r="C38" s="75">
        <v>1</v>
      </c>
      <c r="D38" s="220">
        <f t="shared" si="4"/>
        <v>0.037037037037037035</v>
      </c>
      <c r="E38" s="75"/>
      <c r="F38" s="190">
        <f t="shared" si="5"/>
        <v>0</v>
      </c>
      <c r="G38" s="75">
        <v>4</v>
      </c>
      <c r="H38" s="216">
        <f t="shared" si="6"/>
        <v>0.14814814814814814</v>
      </c>
      <c r="I38" s="75"/>
      <c r="J38" s="190">
        <f t="shared" si="7"/>
        <v>0</v>
      </c>
      <c r="K38" s="75">
        <v>2</v>
      </c>
      <c r="L38" s="190">
        <f t="shared" si="8"/>
        <v>0.07407407407407407</v>
      </c>
      <c r="M38" s="75">
        <v>3</v>
      </c>
      <c r="N38" s="190">
        <f t="shared" si="9"/>
        <v>0.1111111111111111</v>
      </c>
      <c r="O38" s="111"/>
      <c r="P38" s="223">
        <f t="shared" si="10"/>
        <v>0</v>
      </c>
      <c r="Q38" s="75"/>
      <c r="R38" s="223">
        <f t="shared" si="11"/>
        <v>0</v>
      </c>
      <c r="S38" s="75"/>
      <c r="T38" s="223">
        <f t="shared" si="12"/>
        <v>0</v>
      </c>
      <c r="U38" s="75">
        <v>3</v>
      </c>
      <c r="V38" s="190">
        <f t="shared" si="13"/>
        <v>0.1111111111111111</v>
      </c>
      <c r="W38" s="75"/>
      <c r="X38" s="190">
        <f t="shared" si="14"/>
        <v>0</v>
      </c>
      <c r="Y38" s="75"/>
      <c r="Z38" s="190">
        <f t="shared" si="15"/>
        <v>0</v>
      </c>
      <c r="AA38" s="75"/>
      <c r="AB38" s="218">
        <f t="shared" si="16"/>
        <v>0</v>
      </c>
      <c r="AC38" s="103"/>
      <c r="AD38" s="190">
        <f t="shared" si="17"/>
        <v>0</v>
      </c>
      <c r="AE38" s="75">
        <v>1</v>
      </c>
      <c r="AF38" s="190">
        <f t="shared" si="18"/>
        <v>0.037037037037037035</v>
      </c>
      <c r="AG38" s="75">
        <v>10</v>
      </c>
      <c r="AH38" s="218">
        <f t="shared" si="19"/>
        <v>0.37037037037037035</v>
      </c>
      <c r="AI38" s="75">
        <v>3</v>
      </c>
      <c r="AJ38" s="190">
        <f t="shared" si="20"/>
        <v>0.1111111111111111</v>
      </c>
      <c r="AK38" s="133"/>
      <c r="AL38" s="190">
        <f t="shared" si="21"/>
        <v>0</v>
      </c>
      <c r="AM38" s="133"/>
      <c r="AN38" s="190">
        <f t="shared" si="22"/>
        <v>0</v>
      </c>
      <c r="AO38" s="133"/>
      <c r="AP38" s="190">
        <f t="shared" si="23"/>
        <v>0</v>
      </c>
      <c r="AQ38" s="133"/>
      <c r="AR38" s="190">
        <f t="shared" si="24"/>
        <v>0</v>
      </c>
      <c r="AS38" s="134">
        <f t="shared" si="25"/>
        <v>27</v>
      </c>
    </row>
    <row r="39" spans="2:45" ht="12.75">
      <c r="B39" s="95" t="s">
        <v>257</v>
      </c>
      <c r="C39" s="75">
        <v>2</v>
      </c>
      <c r="D39" s="220">
        <f t="shared" si="4"/>
        <v>0.07142857142857142</v>
      </c>
      <c r="E39" s="75"/>
      <c r="F39" s="190">
        <f t="shared" si="5"/>
        <v>0</v>
      </c>
      <c r="G39" s="75">
        <v>1</v>
      </c>
      <c r="H39" s="216">
        <f t="shared" si="6"/>
        <v>0.03571428571428571</v>
      </c>
      <c r="I39" s="75">
        <v>2</v>
      </c>
      <c r="J39" s="190">
        <f t="shared" si="7"/>
        <v>0.07142857142857142</v>
      </c>
      <c r="K39" s="75"/>
      <c r="L39" s="190">
        <f t="shared" si="8"/>
        <v>0</v>
      </c>
      <c r="M39" s="75"/>
      <c r="N39" s="190">
        <f t="shared" si="9"/>
        <v>0</v>
      </c>
      <c r="O39" s="111"/>
      <c r="P39" s="223">
        <f t="shared" si="10"/>
        <v>0</v>
      </c>
      <c r="Q39" s="75"/>
      <c r="R39" s="223">
        <f t="shared" si="11"/>
        <v>0</v>
      </c>
      <c r="S39" s="111"/>
      <c r="T39" s="223">
        <f t="shared" si="12"/>
        <v>0</v>
      </c>
      <c r="U39" s="75">
        <v>3</v>
      </c>
      <c r="V39" s="190">
        <f t="shared" si="13"/>
        <v>0.10714285714285714</v>
      </c>
      <c r="W39" s="75">
        <v>1</v>
      </c>
      <c r="X39" s="190">
        <f t="shared" si="14"/>
        <v>0.03571428571428571</v>
      </c>
      <c r="Y39" s="75"/>
      <c r="Z39" s="190">
        <f t="shared" si="15"/>
        <v>0</v>
      </c>
      <c r="AA39" s="75">
        <v>1</v>
      </c>
      <c r="AB39" s="218">
        <f t="shared" si="16"/>
        <v>0.03571428571428571</v>
      </c>
      <c r="AC39" s="103"/>
      <c r="AD39" s="190">
        <f t="shared" si="17"/>
        <v>0</v>
      </c>
      <c r="AE39" s="75"/>
      <c r="AF39" s="190">
        <f t="shared" si="18"/>
        <v>0</v>
      </c>
      <c r="AG39" s="75">
        <v>17</v>
      </c>
      <c r="AH39" s="218">
        <f t="shared" si="19"/>
        <v>0.6071428571428571</v>
      </c>
      <c r="AI39" s="75">
        <v>1</v>
      </c>
      <c r="AJ39" s="190">
        <f t="shared" si="20"/>
        <v>0.03571428571428571</v>
      </c>
      <c r="AK39" s="133"/>
      <c r="AL39" s="190">
        <f t="shared" si="21"/>
        <v>0</v>
      </c>
      <c r="AM39" s="133"/>
      <c r="AN39" s="190">
        <f t="shared" si="22"/>
        <v>0</v>
      </c>
      <c r="AO39" s="133"/>
      <c r="AP39" s="190">
        <f t="shared" si="23"/>
        <v>0</v>
      </c>
      <c r="AQ39" s="133"/>
      <c r="AR39" s="190">
        <f t="shared" si="24"/>
        <v>0</v>
      </c>
      <c r="AS39" s="134">
        <f t="shared" si="25"/>
        <v>28</v>
      </c>
    </row>
    <row r="40" spans="2:45" ht="12.75">
      <c r="B40" s="95" t="s">
        <v>259</v>
      </c>
      <c r="C40" s="75">
        <v>1</v>
      </c>
      <c r="D40" s="220">
        <f t="shared" si="4"/>
        <v>0.01639344262295082</v>
      </c>
      <c r="E40" s="75"/>
      <c r="F40" s="190">
        <f t="shared" si="5"/>
        <v>0</v>
      </c>
      <c r="G40" s="75">
        <v>1</v>
      </c>
      <c r="H40" s="216">
        <f t="shared" si="6"/>
        <v>0.01639344262295082</v>
      </c>
      <c r="I40" s="75">
        <v>2</v>
      </c>
      <c r="J40" s="190">
        <f t="shared" si="7"/>
        <v>0.03278688524590164</v>
      </c>
      <c r="K40" s="75">
        <v>1</v>
      </c>
      <c r="L40" s="190">
        <f t="shared" si="8"/>
        <v>0.01639344262295082</v>
      </c>
      <c r="M40" s="75"/>
      <c r="N40" s="190">
        <f t="shared" si="9"/>
        <v>0</v>
      </c>
      <c r="O40" s="111"/>
      <c r="P40" s="223">
        <f t="shared" si="10"/>
        <v>0</v>
      </c>
      <c r="Q40" s="75"/>
      <c r="R40" s="223">
        <f t="shared" si="11"/>
        <v>0</v>
      </c>
      <c r="S40" s="111"/>
      <c r="T40" s="223">
        <f t="shared" si="12"/>
        <v>0</v>
      </c>
      <c r="U40" s="75">
        <v>2</v>
      </c>
      <c r="V40" s="190">
        <f t="shared" si="13"/>
        <v>0.03278688524590164</v>
      </c>
      <c r="W40" s="75"/>
      <c r="X40" s="190">
        <f t="shared" si="14"/>
        <v>0</v>
      </c>
      <c r="Y40" s="75">
        <v>3</v>
      </c>
      <c r="Z40" s="190">
        <f t="shared" si="15"/>
        <v>0.04918032786885246</v>
      </c>
      <c r="AA40" s="75"/>
      <c r="AB40" s="218">
        <f t="shared" si="16"/>
        <v>0</v>
      </c>
      <c r="AC40" s="103"/>
      <c r="AD40" s="190">
        <f t="shared" si="17"/>
        <v>0</v>
      </c>
      <c r="AE40" s="75">
        <v>5</v>
      </c>
      <c r="AF40" s="190">
        <f t="shared" si="18"/>
        <v>0.08196721311475409</v>
      </c>
      <c r="AG40" s="75">
        <v>42</v>
      </c>
      <c r="AH40" s="218">
        <f t="shared" si="19"/>
        <v>0.6885245901639344</v>
      </c>
      <c r="AI40" s="75">
        <v>3</v>
      </c>
      <c r="AJ40" s="190">
        <f t="shared" si="20"/>
        <v>0.04918032786885246</v>
      </c>
      <c r="AK40" s="133">
        <v>1</v>
      </c>
      <c r="AL40" s="190">
        <f t="shared" si="21"/>
        <v>0.01639344262295082</v>
      </c>
      <c r="AM40" s="133"/>
      <c r="AN40" s="190">
        <f t="shared" si="22"/>
        <v>0</v>
      </c>
      <c r="AO40" s="133"/>
      <c r="AP40" s="190">
        <f t="shared" si="23"/>
        <v>0</v>
      </c>
      <c r="AQ40" s="133"/>
      <c r="AR40" s="190">
        <f t="shared" si="24"/>
        <v>0</v>
      </c>
      <c r="AS40" s="134">
        <f t="shared" si="25"/>
        <v>61</v>
      </c>
    </row>
    <row r="41" spans="2:67" ht="13.5" thickBot="1">
      <c r="B41" s="107" t="s">
        <v>267</v>
      </c>
      <c r="C41" s="76">
        <v>1</v>
      </c>
      <c r="D41" s="220">
        <f t="shared" si="4"/>
        <v>0.0625</v>
      </c>
      <c r="E41" s="76"/>
      <c r="F41" s="53">
        <f t="shared" si="5"/>
        <v>0</v>
      </c>
      <c r="G41" s="76">
        <v>1</v>
      </c>
      <c r="H41" s="217">
        <f t="shared" si="6"/>
        <v>0.0625</v>
      </c>
      <c r="I41" s="76"/>
      <c r="J41" s="191">
        <f t="shared" si="7"/>
        <v>0</v>
      </c>
      <c r="K41" s="76"/>
      <c r="L41" s="53">
        <f t="shared" si="8"/>
        <v>0</v>
      </c>
      <c r="M41" s="76"/>
      <c r="N41" s="191">
        <f t="shared" si="9"/>
        <v>0</v>
      </c>
      <c r="O41" s="76"/>
      <c r="P41" s="263">
        <f t="shared" si="10"/>
        <v>0</v>
      </c>
      <c r="Q41" s="76">
        <v>1</v>
      </c>
      <c r="R41" s="263">
        <f t="shared" si="11"/>
        <v>0.0625</v>
      </c>
      <c r="S41" s="130"/>
      <c r="T41" s="263">
        <f t="shared" si="12"/>
        <v>0</v>
      </c>
      <c r="U41" s="76">
        <v>1</v>
      </c>
      <c r="V41" s="53">
        <f t="shared" si="13"/>
        <v>0.0625</v>
      </c>
      <c r="W41" s="76"/>
      <c r="X41" s="191">
        <f t="shared" si="14"/>
        <v>0</v>
      </c>
      <c r="Y41" s="76"/>
      <c r="Z41" s="191">
        <f t="shared" si="15"/>
        <v>0</v>
      </c>
      <c r="AA41" s="76"/>
      <c r="AB41" s="219">
        <f t="shared" si="16"/>
        <v>0</v>
      </c>
      <c r="AC41" s="109"/>
      <c r="AD41" s="191">
        <f t="shared" si="17"/>
        <v>0</v>
      </c>
      <c r="AE41" s="76"/>
      <c r="AF41" s="191">
        <f t="shared" si="18"/>
        <v>0</v>
      </c>
      <c r="AG41" s="76">
        <v>11</v>
      </c>
      <c r="AH41" s="219">
        <f t="shared" si="19"/>
        <v>0.6875</v>
      </c>
      <c r="AI41" s="76">
        <v>1</v>
      </c>
      <c r="AJ41" s="191">
        <f t="shared" si="20"/>
        <v>0.0625</v>
      </c>
      <c r="AK41" s="136"/>
      <c r="AL41" s="191">
        <f t="shared" si="21"/>
        <v>0</v>
      </c>
      <c r="AM41" s="136"/>
      <c r="AN41" s="191">
        <f t="shared" si="22"/>
        <v>0</v>
      </c>
      <c r="AO41" s="136"/>
      <c r="AP41" s="191">
        <f t="shared" si="23"/>
        <v>0</v>
      </c>
      <c r="AQ41" s="136"/>
      <c r="AR41" s="191">
        <f t="shared" si="24"/>
        <v>0</v>
      </c>
      <c r="AS41" s="135">
        <f t="shared" si="25"/>
        <v>16</v>
      </c>
      <c r="AT41" s="56"/>
      <c r="AU41" s="16"/>
      <c r="AV41" s="32"/>
      <c r="AW41" s="16"/>
      <c r="AX41" s="32"/>
      <c r="AY41" s="33"/>
      <c r="AZ41" s="32"/>
      <c r="BA41" s="16"/>
      <c r="BB41" s="32"/>
      <c r="BC41" s="33"/>
      <c r="BD41" s="33"/>
      <c r="BE41" s="32"/>
      <c r="BF41" s="33"/>
      <c r="BG41" s="32"/>
      <c r="BH41" s="33"/>
      <c r="BI41" s="32"/>
      <c r="BJ41" s="16"/>
      <c r="BK41" s="32"/>
      <c r="BL41" s="32"/>
      <c r="BM41" s="32"/>
      <c r="BN41" s="32"/>
      <c r="BO41" s="16"/>
    </row>
    <row r="42" spans="2:67" ht="13.5" thickBot="1">
      <c r="B42" s="96" t="s">
        <v>165</v>
      </c>
      <c r="C42" s="97">
        <v>24</v>
      </c>
      <c r="D42" s="264">
        <f t="shared" si="4"/>
        <v>0.058823529411764705</v>
      </c>
      <c r="E42" s="97"/>
      <c r="F42" s="264">
        <f t="shared" si="5"/>
        <v>0</v>
      </c>
      <c r="G42" s="97">
        <v>13</v>
      </c>
      <c r="H42" s="201">
        <f t="shared" si="6"/>
        <v>0.031862745098039214</v>
      </c>
      <c r="I42" s="97">
        <v>12</v>
      </c>
      <c r="J42" s="201">
        <f t="shared" si="7"/>
        <v>0.029411764705882353</v>
      </c>
      <c r="K42" s="97">
        <v>11</v>
      </c>
      <c r="L42" s="264">
        <f t="shared" si="8"/>
        <v>0.02696078431372549</v>
      </c>
      <c r="M42" s="129">
        <v>9</v>
      </c>
      <c r="N42" s="201">
        <f t="shared" si="9"/>
        <v>0.022058823529411766</v>
      </c>
      <c r="O42" s="110">
        <v>4</v>
      </c>
      <c r="P42" s="224">
        <f t="shared" si="10"/>
        <v>0.00980392156862745</v>
      </c>
      <c r="Q42" s="129">
        <v>3</v>
      </c>
      <c r="R42" s="224">
        <f t="shared" si="11"/>
        <v>0.007352941176470588</v>
      </c>
      <c r="S42" s="97">
        <v>3</v>
      </c>
      <c r="T42" s="224">
        <f t="shared" si="12"/>
        <v>0.007352941176470588</v>
      </c>
      <c r="U42" s="110">
        <v>56</v>
      </c>
      <c r="V42" s="264">
        <f t="shared" si="13"/>
        <v>0.13725490196078433</v>
      </c>
      <c r="W42" s="97">
        <v>4</v>
      </c>
      <c r="X42" s="201">
        <f t="shared" si="14"/>
        <v>0.00980392156862745</v>
      </c>
      <c r="Y42" s="97">
        <v>5</v>
      </c>
      <c r="Z42" s="201">
        <f t="shared" si="15"/>
        <v>0.012254901960784314</v>
      </c>
      <c r="AA42" s="97">
        <v>1</v>
      </c>
      <c r="AB42" s="224">
        <f t="shared" si="16"/>
        <v>0.0024509803921568627</v>
      </c>
      <c r="AC42" s="110">
        <v>4</v>
      </c>
      <c r="AD42" s="201">
        <f t="shared" si="17"/>
        <v>0.00980392156862745</v>
      </c>
      <c r="AE42" s="89">
        <v>9</v>
      </c>
      <c r="AF42" s="201">
        <f t="shared" si="18"/>
        <v>0.022058823529411766</v>
      </c>
      <c r="AG42" s="89">
        <v>194</v>
      </c>
      <c r="AH42" s="224">
        <f t="shared" si="19"/>
        <v>0.47549019607843135</v>
      </c>
      <c r="AI42" s="129">
        <v>32</v>
      </c>
      <c r="AJ42" s="201">
        <f t="shared" si="20"/>
        <v>0.0784313725490196</v>
      </c>
      <c r="AK42" s="90">
        <v>21</v>
      </c>
      <c r="AL42" s="201">
        <f t="shared" si="21"/>
        <v>0.051470588235294115</v>
      </c>
      <c r="AM42" s="90">
        <v>3</v>
      </c>
      <c r="AN42" s="201">
        <f t="shared" si="22"/>
        <v>0.007352941176470588</v>
      </c>
      <c r="AO42" s="90"/>
      <c r="AP42" s="201">
        <f t="shared" si="23"/>
        <v>0</v>
      </c>
      <c r="AQ42" s="90"/>
      <c r="AR42" s="201">
        <f t="shared" si="24"/>
        <v>0</v>
      </c>
      <c r="AS42" s="91">
        <f t="shared" si="25"/>
        <v>408</v>
      </c>
      <c r="AT42" s="57"/>
      <c r="AU42" s="54"/>
      <c r="AV42" s="57"/>
      <c r="AW42" s="50"/>
      <c r="AX42" s="57"/>
      <c r="AY42" s="54"/>
      <c r="AZ42" s="57"/>
      <c r="BA42" s="54"/>
      <c r="BB42" s="57"/>
      <c r="BC42" s="54"/>
      <c r="BD42" s="54"/>
      <c r="BE42" s="57"/>
      <c r="BF42" s="54"/>
      <c r="BG42" s="57"/>
      <c r="BH42" s="54"/>
      <c r="BI42" s="57"/>
      <c r="BJ42" s="54"/>
      <c r="BK42" s="57"/>
      <c r="BL42" s="57"/>
      <c r="BM42" s="57"/>
      <c r="BN42" s="57"/>
      <c r="BO42" s="54"/>
    </row>
    <row r="43" spans="2:46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8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ht="12.75">
      <c r="B44" s="6" t="s">
        <v>5</v>
      </c>
    </row>
    <row r="45" ht="12.75">
      <c r="B45" t="s">
        <v>191</v>
      </c>
    </row>
    <row r="46" ht="12.75">
      <c r="B46" s="7" t="s">
        <v>9</v>
      </c>
    </row>
    <row r="47" ht="12.75">
      <c r="B47" s="7" t="s">
        <v>58</v>
      </c>
    </row>
    <row r="48" ht="12.75">
      <c r="B48" t="s">
        <v>74</v>
      </c>
    </row>
    <row r="49" ht="12.75">
      <c r="B49" s="7"/>
    </row>
    <row r="50" ht="20.25">
      <c r="B50" s="5" t="s">
        <v>1</v>
      </c>
    </row>
  </sheetData>
  <sheetProtection/>
  <mergeCells count="30">
    <mergeCell ref="E28:F28"/>
    <mergeCell ref="G28:H28"/>
    <mergeCell ref="I28:J28"/>
    <mergeCell ref="K28:L28"/>
    <mergeCell ref="B26:L26"/>
    <mergeCell ref="B4:B5"/>
    <mergeCell ref="I4:I5"/>
    <mergeCell ref="C4:D4"/>
    <mergeCell ref="E4:F4"/>
    <mergeCell ref="G4:H4"/>
    <mergeCell ref="AS28:AS29"/>
    <mergeCell ref="AQ28:AR28"/>
    <mergeCell ref="AO28:AP28"/>
    <mergeCell ref="AM28:AN28"/>
    <mergeCell ref="AK28:AL28"/>
    <mergeCell ref="M28:N28"/>
    <mergeCell ref="O28:P28"/>
    <mergeCell ref="Q28:R28"/>
    <mergeCell ref="S28:T28"/>
    <mergeCell ref="U28:V28"/>
    <mergeCell ref="AI28:AJ28"/>
    <mergeCell ref="B2:I2"/>
    <mergeCell ref="Y28:Z28"/>
    <mergeCell ref="AA28:AB28"/>
    <mergeCell ref="AC28:AD28"/>
    <mergeCell ref="AE28:AF28"/>
    <mergeCell ref="AG28:AH28"/>
    <mergeCell ref="W28:X28"/>
    <mergeCell ref="B28:B29"/>
    <mergeCell ref="C28:D28"/>
  </mergeCells>
  <hyperlinks>
    <hyperlink ref="B50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Shazia.Siddiqui;Liz Fowles</dc:creator>
  <cp:keywords/>
  <dc:description/>
  <cp:lastModifiedBy>Dawn Cawston</cp:lastModifiedBy>
  <cp:lastPrinted>2009-03-13T10:37:53Z</cp:lastPrinted>
  <dcterms:created xsi:type="dcterms:W3CDTF">2008-12-22T17:42:10Z</dcterms:created>
  <dcterms:modified xsi:type="dcterms:W3CDTF">2017-05-18T16:21:38Z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